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kadlec_rostislav\OneDrive - ksusk.cz\Plocha\Podlesí\03_výkaz_výměr\"/>
    </mc:Choice>
  </mc:AlternateContent>
  <bookViews>
    <workbookView xWindow="240" yWindow="120" windowWidth="14940" windowHeight="9225" activeTab="6"/>
  </bookViews>
  <sheets>
    <sheet name="Souhrn" sheetId="1" r:id="rId1"/>
    <sheet name="0 - 000" sheetId="2" r:id="rId2"/>
    <sheet name="1 - 101" sheetId="3" r:id="rId3"/>
    <sheet name="2 - 251" sheetId="4" r:id="rId4"/>
    <sheet name="3 - 301" sheetId="5" r:id="rId5"/>
    <sheet name="4 - 341" sheetId="6" r:id="rId6"/>
    <sheet name="5 - 865" sheetId="7" r:id="rId7"/>
    <sheet name="6 - 134" sheetId="8" r:id="rId8"/>
    <sheet name="7 - 301" sheetId="9" r:id="rId9"/>
  </sheets>
  <definedNames>
    <definedName name="_xlnm.Print_Area" localSheetId="0">Souhrn!$A$1:$G$33</definedName>
    <definedName name="_xlnm.Print_Titles" localSheetId="0">Souhrn!$17:$19</definedName>
    <definedName name="_xlnm.Print_Area" localSheetId="1">'0 - 000'!$A$1:$M$88</definedName>
    <definedName name="_xlnm.Print_Titles" localSheetId="1">'0 - 000'!$22:$24</definedName>
    <definedName name="_xlnm.Print_Area" localSheetId="2">'1 - 101'!$A$1:$M$377</definedName>
    <definedName name="_xlnm.Print_Titles" localSheetId="2">'1 - 101'!$28:$30</definedName>
    <definedName name="_xlnm.Print_Area" localSheetId="3">'2 - 251'!$A$1:$M$201</definedName>
    <definedName name="_xlnm.Print_Titles" localSheetId="3">'2 - 251'!$29:$31</definedName>
    <definedName name="_xlnm.Print_Area" localSheetId="4">'3 - 301'!$A$1:$M$164</definedName>
    <definedName name="_xlnm.Print_Titles" localSheetId="4">'3 - 301'!$26:$28</definedName>
    <definedName name="_xlnm.Print_Area" localSheetId="5">'4 - 341'!$A$1:$M$184</definedName>
    <definedName name="_xlnm.Print_Titles" localSheetId="5">'4 - 341'!$26:$28</definedName>
    <definedName name="_xlnm.Print_Area" localSheetId="6">'5 - 865'!$A$1:$M$71</definedName>
    <definedName name="_xlnm.Print_Titles" localSheetId="6">'5 - 865'!$24:$26</definedName>
    <definedName name="_xlnm.Print_Area" localSheetId="7">'6 - 134'!$A$1:$M$202</definedName>
    <definedName name="_xlnm.Print_Titles" localSheetId="7">'6 - 134'!$28:$30</definedName>
    <definedName name="_xlnm.Print_Area" localSheetId="8">'7 - 301'!$A$1:$M$164</definedName>
    <definedName name="_xlnm.Print_Titles" localSheetId="8">'7 - 301'!$26:$28</definedName>
  </definedNames>
  <calcPr/>
</workbook>
</file>

<file path=xl/calcChain.xml><?xml version="1.0" encoding="utf-8"?>
<calcChain xmlns="http://schemas.openxmlformats.org/spreadsheetml/2006/main">
  <c i="9" l="1" r="R147"/>
  <c r="R142"/>
  <c r="Q142"/>
  <c r="Q147"/>
  <c r="J142"/>
  <c r="H148"/>
  <c r="R134"/>
  <c r="Q134"/>
  <c r="J134"/>
  <c r="L134"/>
  <c r="R129"/>
  <c r="Q129"/>
  <c r="J129"/>
  <c r="L129"/>
  <c r="R124"/>
  <c r="Q124"/>
  <c r="J124"/>
  <c r="L124"/>
  <c r="R119"/>
  <c r="Q119"/>
  <c r="J119"/>
  <c r="L119"/>
  <c r="R114"/>
  <c r="Q114"/>
  <c r="J114"/>
  <c r="L114"/>
  <c r="R109"/>
  <c r="Q109"/>
  <c r="J109"/>
  <c r="L109"/>
  <c r="R104"/>
  <c r="Q104"/>
  <c r="J104"/>
  <c r="L104"/>
  <c r="R99"/>
  <c r="Q99"/>
  <c r="J99"/>
  <c r="L99"/>
  <c r="R94"/>
  <c r="Q94"/>
  <c r="J94"/>
  <c r="L94"/>
  <c r="R89"/>
  <c r="Q89"/>
  <c r="J89"/>
  <c r="L89"/>
  <c r="R84"/>
  <c r="Q84"/>
  <c r="J84"/>
  <c r="L84"/>
  <c r="R79"/>
  <c r="R139"/>
  <c r="Q79"/>
  <c r="Q139"/>
  <c r="J79"/>
  <c r="H140"/>
  <c r="R71"/>
  <c r="R76"/>
  <c r="Q71"/>
  <c r="Q76"/>
  <c r="J71"/>
  <c r="H76"/>
  <c r="R63"/>
  <c r="Q63"/>
  <c r="J63"/>
  <c r="L63"/>
  <c r="R58"/>
  <c r="Q58"/>
  <c r="J58"/>
  <c r="L58"/>
  <c r="R53"/>
  <c r="Q53"/>
  <c r="J53"/>
  <c r="L53"/>
  <c r="R48"/>
  <c r="Q48"/>
  <c r="J48"/>
  <c r="L48"/>
  <c r="R43"/>
  <c r="R68"/>
  <c r="Q43"/>
  <c r="Q68"/>
  <c r="J43"/>
  <c r="H68"/>
  <c r="R35"/>
  <c r="Q35"/>
  <c r="J35"/>
  <c r="L35"/>
  <c r="R30"/>
  <c r="R40"/>
  <c r="Q30"/>
  <c r="Q40"/>
  <c r="J30"/>
  <c r="H41"/>
  <c r="K24"/>
  <c r="K23"/>
  <c r="K22"/>
  <c r="K21"/>
  <c r="K20"/>
  <c r="A13"/>
  <c r="Q11"/>
  <c r="S6"/>
  <c r="S5"/>
  <c i="8" r="R180"/>
  <c r="Q180"/>
  <c r="J180"/>
  <c r="L180"/>
  <c r="R175"/>
  <c r="Q175"/>
  <c r="J175"/>
  <c r="L175"/>
  <c r="R170"/>
  <c r="Q170"/>
  <c r="J170"/>
  <c r="L170"/>
  <c r="R165"/>
  <c r="Q165"/>
  <c r="J165"/>
  <c r="L165"/>
  <c r="R160"/>
  <c r="Q160"/>
  <c r="J160"/>
  <c r="L160"/>
  <c r="R155"/>
  <c r="Q155"/>
  <c r="J155"/>
  <c r="L155"/>
  <c r="R150"/>
  <c r="R185"/>
  <c r="Q150"/>
  <c r="Q185"/>
  <c r="J150"/>
  <c r="L185"/>
  <c r="R142"/>
  <c r="R147"/>
  <c r="Q142"/>
  <c r="Q147"/>
  <c r="J142"/>
  <c r="H148"/>
  <c r="R134"/>
  <c r="R139"/>
  <c r="Q134"/>
  <c r="Q139"/>
  <c r="J134"/>
  <c r="H140"/>
  <c r="R126"/>
  <c r="Q126"/>
  <c r="J126"/>
  <c r="L126"/>
  <c r="R121"/>
  <c r="Q121"/>
  <c r="J121"/>
  <c r="L121"/>
  <c r="R116"/>
  <c r="R131"/>
  <c r="Q116"/>
  <c r="Q131"/>
  <c r="J116"/>
  <c r="L131"/>
  <c r="R108"/>
  <c r="Q108"/>
  <c r="J108"/>
  <c r="L108"/>
  <c r="R103"/>
  <c r="R113"/>
  <c r="Q103"/>
  <c r="Q113"/>
  <c r="J103"/>
  <c r="L103"/>
  <c r="R95"/>
  <c r="Q95"/>
  <c r="J95"/>
  <c r="L95"/>
  <c r="R90"/>
  <c r="Q90"/>
  <c r="J90"/>
  <c r="L90"/>
  <c r="R85"/>
  <c r="Q85"/>
  <c r="J85"/>
  <c r="L85"/>
  <c r="R80"/>
  <c r="Q80"/>
  <c r="J80"/>
  <c r="L80"/>
  <c r="R75"/>
  <c r="Q75"/>
  <c r="J75"/>
  <c r="L75"/>
  <c r="R70"/>
  <c r="Q70"/>
  <c r="J70"/>
  <c r="L70"/>
  <c r="R65"/>
  <c r="Q65"/>
  <c r="J65"/>
  <c r="L65"/>
  <c r="R60"/>
  <c r="Q60"/>
  <c r="J60"/>
  <c r="L60"/>
  <c r="R55"/>
  <c r="Q55"/>
  <c r="J55"/>
  <c r="L55"/>
  <c r="R50"/>
  <c r="R100"/>
  <c r="Q50"/>
  <c r="Q100"/>
  <c r="J50"/>
  <c r="L100"/>
  <c r="L21"/>
  <c r="R42"/>
  <c r="Q42"/>
  <c r="J42"/>
  <c r="L42"/>
  <c r="R37"/>
  <c r="Q37"/>
  <c r="J37"/>
  <c r="L37"/>
  <c r="R32"/>
  <c r="R47"/>
  <c r="Q32"/>
  <c r="Q47"/>
  <c r="J32"/>
  <c r="H47"/>
  <c r="K26"/>
  <c r="K25"/>
  <c r="K24"/>
  <c r="K23"/>
  <c r="K22"/>
  <c r="K21"/>
  <c r="K20"/>
  <c r="A13"/>
  <c r="Q11"/>
  <c r="S6"/>
  <c r="S5"/>
  <c i="7" r="R49"/>
  <c r="Q49"/>
  <c r="J49"/>
  <c r="L49"/>
  <c r="R44"/>
  <c r="R54"/>
  <c r="Q44"/>
  <c r="Q54"/>
  <c r="J44"/>
  <c r="H55"/>
  <c r="R36"/>
  <c r="R41"/>
  <c r="Q36"/>
  <c r="Q41"/>
  <c r="J36"/>
  <c r="H42"/>
  <c r="R28"/>
  <c r="R33"/>
  <c r="Q28"/>
  <c r="Q33"/>
  <c r="J28"/>
  <c r="H34"/>
  <c r="J10"/>
  <c r="S11"/>
  <c i="1" r="S26"/>
  <c i="7" r="K22"/>
  <c r="K21"/>
  <c r="K20"/>
  <c r="A13"/>
  <c r="Q11"/>
  <c r="S6"/>
  <c r="S5"/>
  <c i="6" r="R162"/>
  <c r="Q162"/>
  <c r="J162"/>
  <c r="L162"/>
  <c r="R157"/>
  <c r="R167"/>
  <c r="Q157"/>
  <c r="Q167"/>
  <c r="J157"/>
  <c r="L167"/>
  <c r="L168"/>
  <c r="R149"/>
  <c r="Q149"/>
  <c r="J149"/>
  <c r="L149"/>
  <c r="R144"/>
  <c r="Q144"/>
  <c r="J144"/>
  <c r="L144"/>
  <c r="R139"/>
  <c r="Q139"/>
  <c r="J139"/>
  <c r="L139"/>
  <c r="R134"/>
  <c r="Q134"/>
  <c r="J134"/>
  <c r="L134"/>
  <c r="R129"/>
  <c r="Q129"/>
  <c r="J129"/>
  <c r="L129"/>
  <c r="R124"/>
  <c r="Q124"/>
  <c r="J124"/>
  <c r="L124"/>
  <c r="R119"/>
  <c r="Q119"/>
  <c r="J119"/>
  <c r="L119"/>
  <c r="R114"/>
  <c r="Q114"/>
  <c r="J114"/>
  <c r="L114"/>
  <c r="R109"/>
  <c r="Q109"/>
  <c r="J109"/>
  <c r="L109"/>
  <c r="R104"/>
  <c r="Q104"/>
  <c r="J104"/>
  <c r="L104"/>
  <c r="R99"/>
  <c r="Q99"/>
  <c r="L99"/>
  <c r="J99"/>
  <c r="R94"/>
  <c r="Q94"/>
  <c r="J94"/>
  <c r="L94"/>
  <c r="R89"/>
  <c r="Q89"/>
  <c r="J89"/>
  <c r="L89"/>
  <c r="R84"/>
  <c r="R154"/>
  <c r="Q84"/>
  <c r="Q154"/>
  <c r="J84"/>
  <c r="H154"/>
  <c r="R76"/>
  <c r="R81"/>
  <c r="Q76"/>
  <c r="Q81"/>
  <c r="J76"/>
  <c r="H82"/>
  <c r="R68"/>
  <c r="Q68"/>
  <c r="J68"/>
  <c r="L68"/>
  <c r="R63"/>
  <c r="Q63"/>
  <c r="J63"/>
  <c r="L63"/>
  <c r="R58"/>
  <c r="Q58"/>
  <c r="J58"/>
  <c r="L58"/>
  <c r="R53"/>
  <c r="Q53"/>
  <c r="J53"/>
  <c r="L53"/>
  <c r="R48"/>
  <c r="R73"/>
  <c r="Q48"/>
  <c r="Q73"/>
  <c r="J48"/>
  <c r="L73"/>
  <c r="L74"/>
  <c r="R40"/>
  <c r="Q40"/>
  <c r="J40"/>
  <c r="L40"/>
  <c r="R35"/>
  <c r="Q35"/>
  <c r="J35"/>
  <c r="L35"/>
  <c r="R30"/>
  <c r="R45"/>
  <c r="Q30"/>
  <c r="Q45"/>
  <c r="J30"/>
  <c r="H46"/>
  <c r="K24"/>
  <c r="K23"/>
  <c r="K22"/>
  <c r="K21"/>
  <c r="K20"/>
  <c r="A13"/>
  <c r="Q11"/>
  <c r="S6"/>
  <c r="S5"/>
  <c i="5" r="R142"/>
  <c r="R147"/>
  <c r="Q142"/>
  <c r="Q147"/>
  <c r="J142"/>
  <c r="H148"/>
  <c r="R134"/>
  <c r="Q134"/>
  <c r="J134"/>
  <c r="L134"/>
  <c r="R129"/>
  <c r="Q129"/>
  <c r="J129"/>
  <c r="L129"/>
  <c r="R124"/>
  <c r="Q124"/>
  <c r="J124"/>
  <c r="L124"/>
  <c r="R119"/>
  <c r="Q119"/>
  <c r="J119"/>
  <c r="L119"/>
  <c r="R114"/>
  <c r="Q114"/>
  <c r="J114"/>
  <c r="L114"/>
  <c r="R109"/>
  <c r="Q109"/>
  <c r="J109"/>
  <c r="L109"/>
  <c r="R104"/>
  <c r="Q104"/>
  <c r="J104"/>
  <c r="L104"/>
  <c r="R99"/>
  <c r="Q99"/>
  <c r="J99"/>
  <c r="L99"/>
  <c r="R94"/>
  <c r="Q94"/>
  <c r="J94"/>
  <c r="L94"/>
  <c r="R89"/>
  <c r="Q89"/>
  <c r="J89"/>
  <c r="L89"/>
  <c r="R84"/>
  <c r="Q84"/>
  <c r="J84"/>
  <c r="L84"/>
  <c r="R79"/>
  <c r="R139"/>
  <c r="Q79"/>
  <c r="Q139"/>
  <c r="J79"/>
  <c r="H140"/>
  <c r="R71"/>
  <c r="R76"/>
  <c r="Q71"/>
  <c r="Q76"/>
  <c r="J71"/>
  <c r="L76"/>
  <c r="L22"/>
  <c r="R63"/>
  <c r="Q63"/>
  <c r="J63"/>
  <c r="L63"/>
  <c r="R58"/>
  <c r="Q58"/>
  <c r="J58"/>
  <c r="L58"/>
  <c r="R53"/>
  <c r="Q53"/>
  <c r="J53"/>
  <c r="L53"/>
  <c r="R48"/>
  <c r="Q48"/>
  <c r="J48"/>
  <c r="L48"/>
  <c r="R43"/>
  <c r="R68"/>
  <c r="Q43"/>
  <c r="Q68"/>
  <c r="J43"/>
  <c r="H69"/>
  <c r="R35"/>
  <c r="Q35"/>
  <c r="J35"/>
  <c r="L35"/>
  <c r="R30"/>
  <c r="R40"/>
  <c r="Q30"/>
  <c r="Q40"/>
  <c r="J30"/>
  <c r="H41"/>
  <c r="K24"/>
  <c r="K23"/>
  <c r="K22"/>
  <c r="K21"/>
  <c r="K20"/>
  <c r="A13"/>
  <c r="Q11"/>
  <c r="S6"/>
  <c r="S5"/>
  <c i="4" r="R179"/>
  <c r="Q179"/>
  <c r="J179"/>
  <c r="L179"/>
  <c r="R174"/>
  <c r="Q174"/>
  <c r="J174"/>
  <c r="L174"/>
  <c r="R169"/>
  <c r="Q169"/>
  <c r="J169"/>
  <c r="L169"/>
  <c r="R164"/>
  <c r="Q164"/>
  <c r="J164"/>
  <c r="L164"/>
  <c r="R159"/>
  <c r="R184"/>
  <c r="Q159"/>
  <c r="Q184"/>
  <c r="J159"/>
  <c r="H185"/>
  <c r="R151"/>
  <c r="Q151"/>
  <c r="J151"/>
  <c r="L151"/>
  <c r="R146"/>
  <c r="Q146"/>
  <c r="J146"/>
  <c r="L146"/>
  <c r="R141"/>
  <c r="R156"/>
  <c r="Q141"/>
  <c r="Q156"/>
  <c r="J141"/>
  <c r="H157"/>
  <c r="R133"/>
  <c r="R138"/>
  <c r="Q133"/>
  <c r="Q138"/>
  <c r="J133"/>
  <c r="H139"/>
  <c r="R125"/>
  <c r="R130"/>
  <c r="Q125"/>
  <c r="Q130"/>
  <c r="J125"/>
  <c r="H131"/>
  <c r="R117"/>
  <c r="Q117"/>
  <c r="J117"/>
  <c r="L117"/>
  <c r="R112"/>
  <c r="Q112"/>
  <c r="J112"/>
  <c r="L112"/>
  <c r="R107"/>
  <c r="Q107"/>
  <c r="J107"/>
  <c r="L107"/>
  <c r="R102"/>
  <c r="R122"/>
  <c r="Q102"/>
  <c r="Q122"/>
  <c r="J102"/>
  <c r="H123"/>
  <c r="R94"/>
  <c r="Q94"/>
  <c r="J94"/>
  <c r="L94"/>
  <c r="R89"/>
  <c r="Q89"/>
  <c r="J89"/>
  <c r="L89"/>
  <c r="R84"/>
  <c r="Q84"/>
  <c r="J84"/>
  <c r="L84"/>
  <c r="R79"/>
  <c r="Q79"/>
  <c r="J79"/>
  <c r="L79"/>
  <c r="R74"/>
  <c r="Q74"/>
  <c r="J74"/>
  <c r="L74"/>
  <c r="R69"/>
  <c r="Q69"/>
  <c r="J69"/>
  <c r="L69"/>
  <c r="R64"/>
  <c r="Q64"/>
  <c r="J64"/>
  <c r="L64"/>
  <c r="R59"/>
  <c r="Q59"/>
  <c r="J59"/>
  <c r="L59"/>
  <c r="R54"/>
  <c r="R99"/>
  <c r="Q54"/>
  <c r="Q99"/>
  <c r="J54"/>
  <c r="L54"/>
  <c r="R46"/>
  <c r="Q46"/>
  <c r="J46"/>
  <c r="L46"/>
  <c r="R41"/>
  <c r="R51"/>
  <c r="Q41"/>
  <c r="Q51"/>
  <c r="J41"/>
  <c r="H52"/>
  <c r="R33"/>
  <c r="R38"/>
  <c r="Q33"/>
  <c r="Q38"/>
  <c r="J33"/>
  <c r="L38"/>
  <c r="L39"/>
  <c r="K27"/>
  <c r="K26"/>
  <c r="K25"/>
  <c r="K24"/>
  <c r="K23"/>
  <c r="K22"/>
  <c r="K21"/>
  <c r="K20"/>
  <c r="A13"/>
  <c r="Q11"/>
  <c r="S6"/>
  <c r="S5"/>
  <c i="3" r="R355"/>
  <c r="Q355"/>
  <c r="J355"/>
  <c r="L355"/>
  <c r="R350"/>
  <c r="Q350"/>
  <c r="J350"/>
  <c r="L350"/>
  <c r="R345"/>
  <c r="Q345"/>
  <c r="J345"/>
  <c r="L345"/>
  <c r="R340"/>
  <c r="Q340"/>
  <c r="J340"/>
  <c r="L340"/>
  <c r="R335"/>
  <c r="Q335"/>
  <c r="J335"/>
  <c r="L335"/>
  <c r="R330"/>
  <c r="Q330"/>
  <c r="J330"/>
  <c r="L330"/>
  <c r="R325"/>
  <c r="Q325"/>
  <c r="J325"/>
  <c r="L325"/>
  <c r="R320"/>
  <c r="Q320"/>
  <c r="J320"/>
  <c r="L320"/>
  <c r="R315"/>
  <c r="Q315"/>
  <c r="J315"/>
  <c r="L315"/>
  <c r="R310"/>
  <c r="Q310"/>
  <c r="J310"/>
  <c r="L310"/>
  <c r="R305"/>
  <c r="Q305"/>
  <c r="J305"/>
  <c r="L305"/>
  <c r="R300"/>
  <c r="Q300"/>
  <c r="J300"/>
  <c r="L300"/>
  <c r="R295"/>
  <c r="Q295"/>
  <c r="J295"/>
  <c r="L295"/>
  <c r="R290"/>
  <c r="Q290"/>
  <c r="J290"/>
  <c r="L290"/>
  <c r="R285"/>
  <c r="R360"/>
  <c r="Q285"/>
  <c r="Q360"/>
  <c r="J285"/>
  <c r="H361"/>
  <c r="R277"/>
  <c r="Q277"/>
  <c r="J277"/>
  <c r="L277"/>
  <c r="R272"/>
  <c r="Q272"/>
  <c r="J272"/>
  <c r="L272"/>
  <c r="R267"/>
  <c r="R282"/>
  <c r="Q267"/>
  <c r="Q282"/>
  <c r="J267"/>
  <c r="L282"/>
  <c r="L264"/>
  <c r="L265"/>
  <c r="R259"/>
  <c r="Q259"/>
  <c r="J259"/>
  <c r="L259"/>
  <c r="R254"/>
  <c r="Q254"/>
  <c r="J254"/>
  <c r="L254"/>
  <c r="R249"/>
  <c r="Q249"/>
  <c r="J249"/>
  <c r="L249"/>
  <c r="R244"/>
  <c r="Q244"/>
  <c r="J244"/>
  <c r="L244"/>
  <c r="R239"/>
  <c r="Q239"/>
  <c r="J239"/>
  <c r="L239"/>
  <c r="R234"/>
  <c r="Q234"/>
  <c r="J234"/>
  <c r="L234"/>
  <c r="R229"/>
  <c r="R264"/>
  <c r="Q229"/>
  <c r="Q264"/>
  <c r="J229"/>
  <c r="H265"/>
  <c r="R221"/>
  <c r="Q221"/>
  <c r="J221"/>
  <c r="L221"/>
  <c r="R216"/>
  <c r="Q216"/>
  <c r="J216"/>
  <c r="L216"/>
  <c r="R211"/>
  <c r="Q211"/>
  <c r="J211"/>
  <c r="L211"/>
  <c r="R206"/>
  <c r="Q206"/>
  <c r="J206"/>
  <c r="L206"/>
  <c r="R201"/>
  <c r="Q201"/>
  <c r="J201"/>
  <c r="L201"/>
  <c r="R196"/>
  <c r="R226"/>
  <c r="Q196"/>
  <c r="Q226"/>
  <c r="J196"/>
  <c r="H227"/>
  <c r="R188"/>
  <c r="Q188"/>
  <c r="J188"/>
  <c r="L188"/>
  <c r="R183"/>
  <c r="Q183"/>
  <c r="J183"/>
  <c r="L183"/>
  <c r="R178"/>
  <c r="Q178"/>
  <c r="J178"/>
  <c r="L178"/>
  <c r="R173"/>
  <c r="R193"/>
  <c r="Q173"/>
  <c r="Q193"/>
  <c r="J173"/>
  <c r="H194"/>
  <c r="R165"/>
  <c r="Q165"/>
  <c r="J165"/>
  <c r="L165"/>
  <c r="R160"/>
  <c r="Q160"/>
  <c r="J160"/>
  <c r="L160"/>
  <c r="R155"/>
  <c r="Q155"/>
  <c r="J155"/>
  <c r="L155"/>
  <c r="R150"/>
  <c r="Q150"/>
  <c r="J150"/>
  <c r="L150"/>
  <c r="R145"/>
  <c r="Q145"/>
  <c r="J145"/>
  <c r="L145"/>
  <c r="R140"/>
  <c r="Q140"/>
  <c r="J140"/>
  <c r="L140"/>
  <c r="R135"/>
  <c r="Q135"/>
  <c r="J135"/>
  <c r="L135"/>
  <c r="R130"/>
  <c r="Q130"/>
  <c r="J130"/>
  <c r="L130"/>
  <c r="R125"/>
  <c r="Q125"/>
  <c r="J125"/>
  <c r="L125"/>
  <c r="R120"/>
  <c r="Q120"/>
  <c r="J120"/>
  <c r="L120"/>
  <c r="R115"/>
  <c r="Q115"/>
  <c r="J115"/>
  <c r="L115"/>
  <c r="R110"/>
  <c r="Q110"/>
  <c r="J110"/>
  <c r="L110"/>
  <c r="R105"/>
  <c r="Q105"/>
  <c r="J105"/>
  <c r="L105"/>
  <c r="R100"/>
  <c r="Q100"/>
  <c r="J100"/>
  <c r="L100"/>
  <c r="R95"/>
  <c r="Q95"/>
  <c r="J95"/>
  <c r="L95"/>
  <c r="R90"/>
  <c r="Q90"/>
  <c r="J90"/>
  <c r="L90"/>
  <c r="R85"/>
  <c r="Q85"/>
  <c r="J85"/>
  <c r="L85"/>
  <c r="R80"/>
  <c r="Q80"/>
  <c r="J80"/>
  <c r="L80"/>
  <c r="R75"/>
  <c r="Q75"/>
  <c r="J75"/>
  <c r="L75"/>
  <c r="R70"/>
  <c r="Q70"/>
  <c r="J70"/>
  <c r="L70"/>
  <c r="R65"/>
  <c r="Q65"/>
  <c r="J65"/>
  <c r="L65"/>
  <c r="R60"/>
  <c r="Q60"/>
  <c r="J60"/>
  <c r="L60"/>
  <c r="R55"/>
  <c r="R170"/>
  <c r="Q55"/>
  <c r="Q170"/>
  <c r="J55"/>
  <c r="L55"/>
  <c r="R47"/>
  <c r="Q47"/>
  <c r="J47"/>
  <c r="L47"/>
  <c r="R42"/>
  <c r="Q42"/>
  <c r="J42"/>
  <c r="L42"/>
  <c r="R37"/>
  <c r="Q37"/>
  <c r="J37"/>
  <c r="L37"/>
  <c r="R32"/>
  <c r="R52"/>
  <c r="Q32"/>
  <c r="Q52"/>
  <c r="J32"/>
  <c r="H52"/>
  <c r="K26"/>
  <c r="K25"/>
  <c r="K24"/>
  <c r="K23"/>
  <c r="K22"/>
  <c r="K21"/>
  <c r="K20"/>
  <c r="A13"/>
  <c r="Q11"/>
  <c r="S6"/>
  <c r="S5"/>
  <c i="2" r="R66"/>
  <c r="Q66"/>
  <c r="J66"/>
  <c r="L66"/>
  <c r="R61"/>
  <c r="Q61"/>
  <c r="J61"/>
  <c r="L61"/>
  <c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71"/>
  <c r="Q26"/>
  <c r="Q71"/>
  <c r="J26"/>
  <c r="H71"/>
  <c r="J11"/>
  <c i="1" r="F21"/>
  <c i="2" r="K20"/>
  <c r="A13"/>
  <c r="Q11"/>
  <c r="S6"/>
  <c r="S5"/>
  <c i="1" r="S6"/>
  <c r="S5"/>
  <c i="9" l="1" r="H77"/>
  <c i="8" r="L32"/>
  <c r="L50"/>
  <c r="H139"/>
  <c r="L147"/>
  <c r="L148"/>
  <c r="H185"/>
  <c r="J185"/>
  <c r="J186"/>
  <c r="H186"/>
  <c r="L186"/>
  <c i="9" r="L43"/>
  <c r="L68"/>
  <c r="J68"/>
  <c r="J69"/>
  <c r="H69"/>
  <c r="J10"/>
  <c i="1" r="D29"/>
  <c i="9" r="L76"/>
  <c r="L77"/>
  <c r="L142"/>
  <c i="2" r="H72"/>
  <c r="J10"/>
  <c r="S11"/>
  <c i="1" r="S21"/>
  <c i="5" r="L30"/>
  <c r="H40"/>
  <c r="L43"/>
  <c r="L68"/>
  <c r="L69"/>
  <c r="L71"/>
  <c r="H76"/>
  <c r="H147"/>
  <c i="6" r="H167"/>
  <c r="J167"/>
  <c r="J168"/>
  <c r="H168"/>
  <c i="9" r="L30"/>
  <c r="H40"/>
  <c r="L40"/>
  <c r="L20"/>
  <c r="H139"/>
  <c r="L139"/>
  <c r="L23"/>
  <c i="6" r="L21"/>
  <c r="L24"/>
  <c r="L48"/>
  <c r="L76"/>
  <c r="L81"/>
  <c r="L84"/>
  <c r="L154"/>
  <c r="L155"/>
  <c i="9" r="L147"/>
  <c r="L148"/>
  <c r="H147"/>
  <c i="4" r="L20"/>
  <c r="L33"/>
  <c r="H39"/>
  <c r="J10"/>
  <c r="S11"/>
  <c i="1" r="S23"/>
  <c i="4" r="H99"/>
  <c r="L99"/>
  <c r="L22"/>
  <c r="H100"/>
  <c r="L102"/>
  <c r="H122"/>
  <c r="L122"/>
  <c r="L23"/>
  <c r="L125"/>
  <c r="H130"/>
  <c r="L130"/>
  <c r="L24"/>
  <c r="L133"/>
  <c r="H138"/>
  <c r="L138"/>
  <c r="L25"/>
  <c r="L141"/>
  <c r="H156"/>
  <c r="L156"/>
  <c r="L157"/>
  <c r="L159"/>
  <c r="H184"/>
  <c r="L184"/>
  <c r="L185"/>
  <c i="5" r="L40"/>
  <c r="L41"/>
  <c r="H68"/>
  <c r="J76"/>
  <c r="J77"/>
  <c r="H77"/>
  <c r="J10"/>
  <c r="S11"/>
  <c i="1" r="S24"/>
  <c i="5" r="L77"/>
  <c r="L79"/>
  <c r="H139"/>
  <c r="L139"/>
  <c r="L23"/>
  <c r="L142"/>
  <c r="L147"/>
  <c r="L148"/>
  <c i="6" r="H45"/>
  <c r="H74"/>
  <c r="J10"/>
  <c r="S11"/>
  <c i="1" r="S25"/>
  <c i="6" r="H81"/>
  <c i="7" r="H54"/>
  <c i="3" r="L24"/>
  <c r="L25"/>
  <c r="L32"/>
  <c r="L52"/>
  <c r="L20"/>
  <c r="H53"/>
  <c r="L170"/>
  <c r="L171"/>
  <c r="H171"/>
  <c r="L196"/>
  <c r="H226"/>
  <c r="L229"/>
  <c r="L267"/>
  <c r="H282"/>
  <c r="J282"/>
  <c r="J283"/>
  <c r="L285"/>
  <c i="6" r="L30"/>
  <c r="L45"/>
  <c r="L46"/>
  <c r="H73"/>
  <c r="J73"/>
  <c r="J74"/>
  <c r="H155"/>
  <c r="L157"/>
  <c i="7" r="H33"/>
  <c r="L36"/>
  <c r="L54"/>
  <c r="L55"/>
  <c i="8" r="H101"/>
  <c r="L113"/>
  <c r="L114"/>
  <c i="1" r="D26"/>
  <c i="2" r="S7"/>
  <c r="L71"/>
  <c r="L72"/>
  <c i="3" r="H170"/>
  <c r="S7"/>
  <c r="L173"/>
  <c r="H193"/>
  <c r="H264"/>
  <c r="J264"/>
  <c r="J265"/>
  <c r="L283"/>
  <c r="H360"/>
  <c r="L360"/>
  <c r="L361"/>
  <c i="4" r="H38"/>
  <c r="J38"/>
  <c r="J39"/>
  <c r="L41"/>
  <c r="H51"/>
  <c r="L51"/>
  <c r="L52"/>
  <c i="3" r="H283"/>
  <c i="8" r="L26"/>
  <c r="H48"/>
  <c r="H100"/>
  <c r="J100"/>
  <c r="J101"/>
  <c r="H113"/>
  <c r="H131"/>
  <c r="J131"/>
  <c r="J132"/>
  <c r="L132"/>
  <c r="L134"/>
  <c r="L139"/>
  <c r="L140"/>
  <c i="9" r="L71"/>
  <c r="L79"/>
  <c i="8" r="L23"/>
  <c r="L47"/>
  <c r="L48"/>
  <c r="L101"/>
  <c r="H114"/>
  <c r="L116"/>
  <c r="H132"/>
  <c r="L142"/>
  <c i="2" r="L26"/>
  <c i="3" r="L193"/>
  <c r="J193"/>
  <c r="J194"/>
  <c r="L226"/>
  <c r="J226"/>
  <c r="J227"/>
  <c i="7" r="L28"/>
  <c r="L33"/>
  <c r="L34"/>
  <c r="H41"/>
  <c r="L41"/>
  <c r="L42"/>
  <c r="L44"/>
  <c i="8" r="H147"/>
  <c r="S7"/>
  <c r="L150"/>
  <c l="1" r="J10"/>
  <c r="S11"/>
  <c i="1" r="S28"/>
  <c i="3" r="J10"/>
  <c r="S11"/>
  <c i="1" r="S22"/>
  <c i="6" r="J11"/>
  <c i="1" r="F25"/>
  <c i="4" r="J11"/>
  <c i="1" r="F23"/>
  <c i="6" r="J81"/>
  <c r="J82"/>
  <c i="9" r="J11"/>
  <c i="1" r="F29"/>
  <c i="7" r="J11"/>
  <c i="1" r="F26"/>
  <c i="5" r="J11"/>
  <c i="1" r="F24"/>
  <c i="3" r="S193"/>
  <c r="S22"/>
  <c r="S264"/>
  <c r="S24"/>
  <c i="8" r="S185"/>
  <c r="S26"/>
  <c i="9" r="S68"/>
  <c r="S21"/>
  <c i="3" r="J11"/>
  <c i="1" r="F22"/>
  <c i="8" r="J11"/>
  <c i="1" r="F28"/>
  <c r="F27"/>
  <c i="6" r="S167"/>
  <c r="S24"/>
  <c r="S73"/>
  <c r="S21"/>
  <c i="5" r="S76"/>
  <c r="S22"/>
  <c i="8" r="S131"/>
  <c r="S23"/>
  <c i="3" r="S226"/>
  <c r="S23"/>
  <c i="4" r="S38"/>
  <c r="S20"/>
  <c i="8" r="S100"/>
  <c r="S21"/>
  <c i="3" r="S282"/>
  <c r="S25"/>
  <c i="9" r="L140"/>
  <c i="1" r="D23"/>
  <c r="D25"/>
  <c i="8" r="J147"/>
  <c r="J148"/>
  <c i="9" r="S7"/>
  <c r="L24"/>
  <c r="J40"/>
  <c r="J41"/>
  <c i="1" r="D21"/>
  <c r="D24"/>
  <c i="5" r="L21"/>
  <c r="L24"/>
  <c r="J139"/>
  <c r="J140"/>
  <c i="6" r="J154"/>
  <c r="J155"/>
  <c i="9" r="L21"/>
  <c r="J139"/>
  <c r="J140"/>
  <c i="6" r="J45"/>
  <c r="R11"/>
  <c r="L82"/>
  <c i="9" r="L41"/>
  <c r="S11"/>
  <c i="1" r="S29"/>
  <c i="4" r="L21"/>
  <c r="L26"/>
  <c r="L27"/>
  <c r="J51"/>
  <c r="J52"/>
  <c r="J99"/>
  <c r="J100"/>
  <c r="L100"/>
  <c r="J122"/>
  <c r="J123"/>
  <c r="L123"/>
  <c r="J130"/>
  <c r="J131"/>
  <c r="L131"/>
  <c r="J138"/>
  <c r="J139"/>
  <c r="L139"/>
  <c r="J156"/>
  <c r="J157"/>
  <c r="J184"/>
  <c r="J185"/>
  <c i="5" r="S7"/>
  <c r="L140"/>
  <c r="J147"/>
  <c r="J148"/>
  <c i="6" r="S7"/>
  <c r="L20"/>
  <c i="9" r="L22"/>
  <c i="3" r="L22"/>
  <c r="L194"/>
  <c r="L227"/>
  <c i="6" r="L22"/>
  <c r="L23"/>
  <c i="7" r="S7"/>
  <c r="J33"/>
  <c r="R11"/>
  <c r="J41"/>
  <c r="J42"/>
  <c i="8" r="J139"/>
  <c r="J140"/>
  <c i="9" r="L69"/>
  <c r="J76"/>
  <c r="J77"/>
  <c i="2" r="L20"/>
  <c r="J71"/>
  <c r="J72"/>
  <c i="3" r="L23"/>
  <c r="L26"/>
  <c r="J52"/>
  <c r="J53"/>
  <c r="L53"/>
  <c r="J360"/>
  <c r="J361"/>
  <c i="4" r="S7"/>
  <c i="1" r="S7"/>
  <c r="F13"/>
  <c i="4" r="R11"/>
  <c i="9" r="J147"/>
  <c r="J148"/>
  <c i="8" r="L20"/>
  <c r="L25"/>
  <c r="J47"/>
  <c r="J48"/>
  <c r="L22"/>
  <c r="J113"/>
  <c r="J114"/>
  <c i="5" r="L20"/>
  <c r="J40"/>
  <c r="J41"/>
  <c r="J68"/>
  <c r="J69"/>
  <c i="3" r="L21"/>
  <c r="J170"/>
  <c r="J171"/>
  <c i="7" r="L20"/>
  <c r="L21"/>
  <c r="L22"/>
  <c r="J54"/>
  <c r="J55"/>
  <c i="8" r="L24"/>
  <c i="1" l="1" r="F20"/>
  <c r="D22"/>
  <c r="D20"/>
  <c r="F11"/>
  <c i="6" r="S45"/>
  <c r="S20"/>
  <c r="S81"/>
  <c r="S22"/>
  <c i="9" r="S147"/>
  <c r="S24"/>
  <c i="8" r="S147"/>
  <c r="S25"/>
  <c i="5" r="S139"/>
  <c r="S23"/>
  <c i="4" r="S184"/>
  <c r="S27"/>
  <c i="6" r="S154"/>
  <c r="S23"/>
  <c i="5" r="S147"/>
  <c r="S24"/>
  <c i="9" r="S76"/>
  <c r="S22"/>
  <c i="5" r="R11"/>
  <c i="4" r="S99"/>
  <c r="S22"/>
  <c i="7" r="S54"/>
  <c r="S22"/>
  <c i="3" r="S360"/>
  <c r="S26"/>
  <c i="8" r="S47"/>
  <c r="S20"/>
  <c i="7" r="S41"/>
  <c r="S21"/>
  <c i="5" r="S40"/>
  <c r="S20"/>
  <c i="4" r="S138"/>
  <c r="S25"/>
  <c i="3" r="S170"/>
  <c r="S21"/>
  <c i="5" r="S68"/>
  <c r="S21"/>
  <c i="4" r="S156"/>
  <c r="S26"/>
  <c i="3" r="S52"/>
  <c r="S20"/>
  <c i="9" r="S139"/>
  <c r="S23"/>
  <c i="4" r="S122"/>
  <c r="S23"/>
  <c i="6" r="J46"/>
  <c i="9" r="R11"/>
  <c i="7" r="J34"/>
  <c r="S33"/>
  <c r="S20"/>
  <c i="1" r="D28"/>
  <c r="D27"/>
  <c i="2" r="R11"/>
  <c i="4" r="S51"/>
  <c r="S21"/>
  <c i="3" r="R11"/>
  <c i="8" r="R11"/>
  <c i="4" r="S130"/>
  <c r="S24"/>
  <c i="8" r="S139"/>
  <c r="S24"/>
  <c i="2" r="S71"/>
  <c r="S20"/>
  <c i="8" r="S113"/>
  <c r="S22"/>
  <c i="9" r="S40"/>
  <c r="S20"/>
</calcChain>
</file>

<file path=xl/sharedStrings.xml><?xml version="1.0" encoding="utf-8"?>
<sst xmlns="http://schemas.openxmlformats.org/spreadsheetml/2006/main">
  <si>
    <t>SOUHRNNÝ LIST STAVBY</t>
  </si>
  <si>
    <t>STAVBA</t>
  </si>
  <si>
    <t>TÚ_S_047 - III/221 29 Modernizace silnice Podlesí</t>
  </si>
  <si>
    <t>21.11.2025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</si>
  <si>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</si>
  <si>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</si>
  <si>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</si>
  <si>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</si>
  <si>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</si>
  <si>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</si>
  <si>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</si>
  <si>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</si>
  <si>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</si>
  <si>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</si>
  <si>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</si>
  <si>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</si>
  <si>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</si>
  <si>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</si>
  <si>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</si>
  <si>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01</t>
  </si>
  <si>
    <t>část KSÚS KK</t>
  </si>
  <si>
    <t xml:space="preserve">   └ 000 ꜛ</t>
  </si>
  <si>
    <t xml:space="preserve">Vedlejší a ostatní náklady </t>
  </si>
  <si>
    <t xml:space="preserve">   └ 101 ꜛ</t>
  </si>
  <si>
    <t>Silnice III/221 29</t>
  </si>
  <si>
    <t xml:space="preserve">   └ 251 ꜛ</t>
  </si>
  <si>
    <t>Opěrná zeď</t>
  </si>
  <si>
    <t xml:space="preserve">   └ 301 ꜛ</t>
  </si>
  <si>
    <t>Odvodnění komunikace</t>
  </si>
  <si>
    <t xml:space="preserve">   └ 341 ꜛ</t>
  </si>
  <si>
    <t>Přeložky a úprava vodovodu</t>
  </si>
  <si>
    <t xml:space="preserve">   └ 865 ꜛ</t>
  </si>
  <si>
    <t>Oplocení</t>
  </si>
  <si>
    <t>02</t>
  </si>
  <si>
    <t>část obec Sadov</t>
  </si>
  <si>
    <t xml:space="preserve">   └ 134 ꜛ</t>
  </si>
  <si>
    <t>Chodník</t>
  </si>
  <si>
    <t>SOUPIS PRACÍ</t>
  </si>
  <si>
    <t xml:space="preserve">Objekt: </t>
  </si>
  <si>
    <t xml:space="preserve">Celková cena (bez DPH): </t>
  </si>
  <si>
    <t xml:space="preserve">000 - Vedlejší a ostatní náklady 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</si>
  <si>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</si>
  <si>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</si>
  <si>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</si>
  <si>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</si>
  <si>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</si>
  <si>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</si>
  <si>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</si>
  <si>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</si>
  <si>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</si>
  <si>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</si>
  <si>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</si>
  <si>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</si>
  <si>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</si>
  <si>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</si>
  <si>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02710</t>
  </si>
  <si>
    <t>POMOC PRÁCE ZŘÍZ NEBO ZAJIŠŤ OBJÍŽĎKY A PŘÍSTUP CESTY</t>
  </si>
  <si>
    <t>KPL</t>
  </si>
  <si>
    <t>doplňující popis</t>
  </si>
  <si>
    <t>- opravy objízdných tras (výtluky, znehodnocený kryt na objízdných trasách) _x000d_
- položka zahrnuje: _x000d_
frézování, včetně zaříznutí hran, postřik, balení obrusné vrstvy, včetně zálivek (předpokládaná výměra cca 5000 m2)_x000d_
(ACO 11 v tl. 50mm + PS - CP modifikovanou asf. emulzí v množství 0,40 kg/m2 zbytkového asfaltu)_x000d_
_x000d_
- čerpáno pouze se souhlasem TDS</t>
  </si>
  <si>
    <t>výměra</t>
  </si>
  <si>
    <t>1 = 1,000 =&gt; A</t>
  </si>
  <si>
    <t>technická specifikace</t>
  </si>
  <si>
    <t>zahrnuje veškeré náklady spojené s objednatelem požadovanými zařízeními</t>
  </si>
  <si>
    <t>cenová soustava</t>
  </si>
  <si>
    <t>OTSKP 2025</t>
  </si>
  <si>
    <t>02720</t>
  </si>
  <si>
    <t>POMOC PRÁCE ZŘÍZ NEBO ZAJIŠŤ REGULACI A OCHRANU DOPRAVY</t>
  </si>
  <si>
    <t>DIO - komplet _x000d_
- Položka zahrnuje dopravně inženýrská opatření v průběhu celé stavby (dle schváleného plánu ZOV a vyjádření DI PČR), zahrnuje pronájem dopravního značení - tzn. osazení, přesuny a odvoz provizorního dopravního značení. _x000d_
Zahrnuje dočasné dopravní značení, případné semafory, dopravní zařízení (např citybloky, provizorní betonová a ocelová svodidla, světelné výstražné zařízení atd.) oplocení a všechny související práce po dobu trvání stavby Součástí položky je i údržba a péče o dopravně inženýrská opatření v průběhu celé stavby. Součástí položky je vyřízení DIR včetně jeho projednání. Součástí fakturace bude podrobný rozpis fakturovaných značek a zařízení v rámci této položky.</t>
  </si>
  <si>
    <t>02910</t>
  </si>
  <si>
    <t>OSTATNÍ POŽADAVKY - ZEMĚMĚŘICKÁ MĚŘENÍ VE VÝSTAVBĚ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</si>
  <si>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</si>
  <si>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</si>
  <si>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02911</t>
  </si>
  <si>
    <t>OSTATNÍ POŽADAVKY - ZEMĚMĚŘICKÉ ZAMĚŘENÍ</t>
  </si>
  <si>
    <t>vytyčení stavby _x000d_
- směrové a výškové vytyčení stavby dle vytyčovacích souřadnic, včetně vytýčení inženýrských sítí_x000d_
- geodetická činnosti v průběhu provádění stavebních prací včetně vytýčení stavby _x000d_
- včetně vybudování potřebné vytyčovací sítě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</si>
  <si>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</si>
  <si>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</si>
  <si>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</si>
  <si>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</si>
  <si>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</si>
  <si>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</si>
  <si>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</si>
  <si>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_x000d_
- DSPS v počtu 3 paré + elektronická verze (otevřené i uzavřené formáty)</t>
  </si>
  <si>
    <t>02945</t>
  </si>
  <si>
    <t>OSTAT POŽADAVKY - GEOMETRICKÝ PLÁN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</si>
  <si>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</si>
  <si>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</si>
  <si>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</si>
  <si>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Podrobný IG průzkum v době provádění vrtných a zemních prací _x000d_
- odebrání vzorků zemin_x000d_
- laboratorní rozbor vzorků zemin_x000d_
- zjištění přesných informací o skladbě a druhu hornin v podloží navrhovaných opěrných zdí _x000d_
- zjištění informací o skladbě a druhu zemin v podloží nové vozovky_x000d_
- zatřídění vybouraných materiálů a zeminy včetně posouzení jejich vhodnosti pro další použití na stavbě_x000d_
- závěrečná zpráva _x000d_
- geotechnický dozor _x000d_
- přejímka zemní pláně</t>
  </si>
  <si>
    <t>02991</t>
  </si>
  <si>
    <t>OSTATNÍ POŽADAVKY - INFORMAČNÍ TABULE</t>
  </si>
  <si>
    <t>KUS</t>
  </si>
  <si>
    <t>dočasná informační tabule_x000d_
- rozměr min. 2,0 x 1,0 m_x000d_
- provedení plast nebo plech v barevném provedení, včetně kotvení, údržby a odstranění, údaje dle zadávací dokumentace_x000d_
- včetně přesunů a montáží po dobu stavby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</si>
  <si>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</si>
  <si>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</si>
  <si>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</si>
  <si>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</si>
  <si>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</si>
  <si>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</si>
  <si>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</si>
  <si>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101 - Silnice III/221 29</t>
  </si>
  <si>
    <t>Zemní práce</t>
  </si>
  <si>
    <t>Základy</t>
  </si>
  <si>
    <t>Vodorovné konstrukce</t>
  </si>
  <si>
    <t>Komunikace</t>
  </si>
  <si>
    <t>Potrubí</t>
  </si>
  <si>
    <t>Ostatní konstrukce a práce</t>
  </si>
  <si>
    <t>014102</t>
  </si>
  <si>
    <t>a</t>
  </si>
  <si>
    <t>POPLATKY ZA SKLÁDKU</t>
  </si>
  <si>
    <t>t</t>
  </si>
  <si>
    <t>- zemina, drny</t>
  </si>
  <si>
    <t xml:space="preserve">z položky 11130:   255,00*1,8 = 459,000 =&gt; A _x000d_
z položky 12273.b : 2050,40*1,8 = 3690,720 =&gt; B _x000d_
z položky 12273.c:  150,00*1,8 = 270,000 =&gt; C _x000d_
z položky 12930:  12,00*1,8 = 21,600 =&gt; D _x000d_
A+B+C+D = 4441,320 =&gt; E</t>
  </si>
  <si>
    <t>Položka zahrnuje:
- veškeré poplatky provozovateli skládky související s uložením odpadu na skládce.
Položka nezahrnuje:
- x</t>
  </si>
  <si>
    <t>b</t>
  </si>
  <si>
    <t>- podkladní vrstvy z vozovky</t>
  </si>
  <si>
    <t xml:space="preserve">z položky 11332:   742*2,0 = 1484,000 =&gt; A</t>
  </si>
  <si>
    <t>zahrnuje veškeré poplatky provozovateli skládky související s uložením odpadu na skládce.</t>
  </si>
  <si>
    <t>c</t>
  </si>
  <si>
    <t>- beton, železobeton</t>
  </si>
  <si>
    <t xml:space="preserve">z položky 96715:   0,216*2,2 = 0,475 =&gt; A _x000d_
z položky 96716:   2,0*2,2 = 4,400 =&gt; B _x000d_
z položky 96687:  2 ks*0,25 t/ks = 0,500 =&gt; C _x000d_
A+B+C = 5,375 =&gt; D</t>
  </si>
  <si>
    <t>014211</t>
  </si>
  <si>
    <t>POPLATKY ZA ZEMNÍK - ORNICE</t>
  </si>
  <si>
    <t>M3</t>
  </si>
  <si>
    <t>- poplatek za zemník - ornice do položky 18232</t>
  </si>
  <si>
    <t>z pol. č. 12573: 211 = 211,000 =&gt; A</t>
  </si>
  <si>
    <t>zahrnuje veškeré poplatky majiteli zemníku související s nákupem zeminy (nikoliv s otvírkou zemníku)</t>
  </si>
  <si>
    <t>1 - Zemní práce</t>
  </si>
  <si>
    <t>11120</t>
  </si>
  <si>
    <t>ODSTRANĚNÍ KŘOVIN</t>
  </si>
  <si>
    <t>M2</t>
  </si>
  <si>
    <t>- odstranění křovin a náletových dřevin _x000d_
- včetně naložení odvozu a likvidace _x000d_
- položka bude čerpána se souhlasem TDS</t>
  </si>
  <si>
    <t xml:space="preserve">smýcení zapojeného porostu:   240 = 240,000 =&gt; A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</si>
  <si>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</si>
  <si>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</si>
  <si>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</si>
  <si>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- sejmutí drnů _x000d_
- včetně naložení, odvozu a uložení na skládku _x000d_
- poplatek za uložení na skládce viz položka 014102.a</t>
  </si>
  <si>
    <t>255/0,1 = 2550,000 =&gt; A</t>
  </si>
  <si>
    <t xml:space="preserve">včetně vodorovné dopravy  a uložení na skládku</t>
  </si>
  <si>
    <t>11201</t>
  </si>
  <si>
    <t>KÁCENÍ STROMŮ D KMENE DO 0,5M S ODSTRANĚNÍM PAŘEZŮ</t>
  </si>
  <si>
    <t>- kácení vzrostlých stromů, včetně odstranění pařezů _x000d_
- včetně naložení a odvozu dřevní hmoty_x000d_
- dřevní hmota bude odkoupena zhotovitelem stavby na základě kupní smlouvy nebo předána vlastníkovi pozemku</t>
  </si>
  <si>
    <t>8 = 8,000 =&gt; A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</si>
  <si>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</si>
  <si>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</si>
  <si>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</si>
  <si>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9 = 9,000 =&gt; A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</si>
  <si>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</si>
  <si>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11204</t>
  </si>
  <si>
    <t>KÁCENÍ STROMŮ D KMENE DO 0,3M S ODSTRANĚNÍM PAŘEZŮ</t>
  </si>
  <si>
    <t>22 = 22,000 =&gt; A</t>
  </si>
  <si>
    <t>11332</t>
  </si>
  <si>
    <t>ODSTRANĚNÍ PODKLADŮ ZPEVNĚNÝCH PLOCH Z KAMENIVA NESTMELENÉHO</t>
  </si>
  <si>
    <t>- včetně naložení, odvozu a uložení na skládku _x000d_
- poplatek za uložení na skládce viz položka 014102.b</t>
  </si>
  <si>
    <t>742 = 742,000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</si>
  <si>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</si>
  <si>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</si>
  <si>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</si>
  <si>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a) Frézování vozovek tl. 0,12 (průměrná tloušťka vrstev z vývrtů)_x000d_
b) Frézování vozovek tl. 0,15 (napojení ve sjezdu, křižovatce a podél zástavby)_x000d_
c) Frézování vozovek tl. 0,04 (napojení na začátku a konci úseku)_x000d_
_x000d_
- včetně naložení a odvozu vyfrézovaného materiálu _x000d_
- vyfrézovaný materiál bude odkoupen zhotovitelem stavby na základě uzavřené kupní smlouvy</t>
  </si>
  <si>
    <t xml:space="preserve">a) 298 = 298,000 =&gt; A _x000d_
b) 30 = 30,000 =&gt; B _x000d_
c)  3 = 3,000 =&gt; C _x000d_
Celkem: A+B+C = 331,000 =&gt; D</t>
  </si>
  <si>
    <t>113765</t>
  </si>
  <si>
    <t>FRÉZOVÁNÍ DRÁŽKY PRŮŘEZU DO 600MM2 V ASFALTOVÉ VOZOVCE</t>
  </si>
  <si>
    <t>M</t>
  </si>
  <si>
    <t>- včetně likvidace odpadu</t>
  </si>
  <si>
    <t>44 = 44,000 =&gt; A</t>
  </si>
  <si>
    <t>Položka zahrnuje veškerou manipulaci s vybouranou sutí a s vybouranými hmotami vč. uložení na skládku.</t>
  </si>
  <si>
    <t>12273</t>
  </si>
  <si>
    <t>ODKOPÁVKY A PROKOPÁVKY OBECNÉ TŘ. I</t>
  </si>
  <si>
    <t>- odkop přebytečné zeminy _x000d_
- využití materiálu do položky 17130 (162 m3) - SO 101_x000d_
- včetně naložení a odvozu na deponii</t>
  </si>
  <si>
    <t>162 = 162,000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</si>
  <si>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</si>
  <si>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- odkop přebytečné zeminy _x000d_
_x000d_
- využití materiálu do položky 17130 (22 m3) - SO 101_x000d_
- využití materiálu do položky 17610 (33,6 m3) - SO 251_x000d_
- včetně naložení a odvozu na deponii _x000d_
_x000d_
- zbývající část materiálu (2050,4 m3) uloženo na skládce _x000d_
- včetně naložení, odvozu a uložení na skládku _x000d_
- poplatek za uložení na skládce viz položka 014102.a</t>
  </si>
  <si>
    <t>2106 = 2106,000 =&gt; A</t>
  </si>
  <si>
    <t>- provedení ručních odkopů pro ověření IS_x000d_
- včetně naložení, odvozu a uložení na skládku _x000d_
- poplatek za uložení na skládce viz položka 014102.a_x000d_
_x000d_
- položka bude čerpána se souhlasem TDS</t>
  </si>
  <si>
    <t>150 = 150,000 =&gt; A</t>
  </si>
  <si>
    <t>2019_OTSKP</t>
  </si>
  <si>
    <t>12573</t>
  </si>
  <si>
    <t>VYKOPÁVKY ZE ZEMNÍKŮ A SKLÁDEK TŘ. I</t>
  </si>
  <si>
    <t>- zemina pro položku 17130 (do aktivní zóny v místě rozšíření)_x000d_
- včetně naložení a dovozu z deponie</t>
  </si>
  <si>
    <t>184 = 184,000 =&gt; A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</si>
  <si>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</si>
  <si>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- zemina pro položku 17180 (zemina do přesypání zářezového svahu)_x000d_
- včetně naložení a dovozu</t>
  </si>
  <si>
    <t>176 = 176,000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</si>
  <si>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</si>
  <si>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- ornice _x000d_
- včetně naložení a dovozu z deponie</t>
  </si>
  <si>
    <t>211 = 211,000 =&gt; A</t>
  </si>
  <si>
    <t>12930</t>
  </si>
  <si>
    <t>ČIŠTĚNÍ PŘÍKOPŮ OD NÁNOSU</t>
  </si>
  <si>
    <t>- čištění stávajících příkopů _x000d_
- včetně naložení, odvozu a uložení na skládku _x000d_
- poplatek za uložení na skládce viz položka 014102.a</t>
  </si>
  <si>
    <t>80*0,5*0,3 = 12,000 =&gt; A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</si>
  <si>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</si>
  <si>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12996</t>
  </si>
  <si>
    <t>ČIŠTĚNÍ POTRUBÍ DN DO 800MM</t>
  </si>
  <si>
    <t>- čištění stávajícího propustku v km cca 0,2 _x000d_
- včetně naložení, odvozu a likvidace odpadu</t>
  </si>
  <si>
    <t>18 = 18,000 =&gt; A</t>
  </si>
  <si>
    <t>17120</t>
  </si>
  <si>
    <t>ULOŽENÍ SYPANINY DO NÁSYPŮ A NA SKLÁDKY BEZ ZHUTNĚNÍ</t>
  </si>
  <si>
    <t>- uložení na trvalou skládku</t>
  </si>
  <si>
    <t xml:space="preserve">uložení zeminy na skládku_x000d_
z položky 12273.b: 2050,4 = 2050,400 =&gt; A _x000d_
z položky 12273.c:   150,0  = 150,000 =&gt; B _x000d_
A+B = 2200,400 =&gt; C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</si>
  <si>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</si>
  <si>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- uložení na deponii</t>
  </si>
  <si>
    <t xml:space="preserve">uložení zeminy na deponii_x000d_
z položky 12273.a:  162 = 162,000 =&gt; A _x000d_
z položky 12273.b:  22,0+33,6 = 55,600 =&gt; B _x000d_
A+B = 217,600 =&gt; C</t>
  </si>
  <si>
    <t>17130</t>
  </si>
  <si>
    <t>ULOŽENÍ SYPANINY DO NÁSYPŮ V AKTIVNÍ ZÓNĚ SE ZHUTNĚNÍM</t>
  </si>
  <si>
    <t>doplnění zeminy do aktivní zóny v místě rozšíření_x000d_
- využití materiálu z položky 12273.a - 162 m3 - včetně naložení a dovozu z mezideponie _x000d_
- využití materiálu z položky 12273.b - 22 m3 - včetně naložení a dovozu z mezideponie _x000d_
- posouzení vhodnosti pro další použití na stavbě bude zajištěno geotechnickým dozorem stavby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</si>
  <si>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</si>
  <si>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</si>
  <si>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</si>
  <si>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- doplnění zeminy do přesypání zářezového svahu_x000d_
- včetně nákupu a dovozu vhodného materiálu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</si>
  <si>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</si>
  <si>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18232</t>
  </si>
  <si>
    <t>ROZPROSTŘENÍ ORNICE V ROVINĚ V TL DO 0,15M</t>
  </si>
  <si>
    <t>- ornice v tl. 150 mm_x000d_
- včetně naložení a dovozu _x000d_
- ornice bude nakoupena - poplatek za zemník v položce 014211 (SO 101), vykopávky ze zemníku v položce 12573.c (SO 101)_x000d_
- včetně ochrany svahu protierozní biodegradační tkaninou</t>
  </si>
  <si>
    <t>211/0,15 = 1406,667 =&gt; A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</si>
  <si>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</si>
  <si>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</si>
  <si>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</si>
  <si>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- založení trávníku na rozprostřené ornice _x000d_
- včetně nákupu a dodání travního semene_x000d_
- včetně následné péče</t>
  </si>
  <si>
    <t>Zahrnuje dodání předepsané travní směsi, její výsev na ornici, zalévání, první pokosení, to vše bez ohledu na sklon terénu</t>
  </si>
  <si>
    <t>184A1</t>
  </si>
  <si>
    <t>VYSAZOVÁNÍ KEŘŮ LISTNATÝCH S BALEM VČETNĚ VÝKOPU JAMKY</t>
  </si>
  <si>
    <t>42 = 42,000 =&gt; A</t>
  </si>
  <si>
    <t xml:space="preserve">Položka vysazování keřů zahrnuje dodávku projektem předepsaných  keřů,  hloubení jamek (min. rozměry pro keře 30/30/30cm) s event. výměnou půdy, s hnojením anorganickým hnojivem a přídavkem organického hnojiva dle PD, zálivku,  a pod.
položka zahrnuje veškerý materiál, výrobky a polotovary, včetně mimostaveništní a vnitrostaveništní dopravy (rovněž přesuny), včetně naložení a složení, případně s uložením</t>
  </si>
  <si>
    <t>2 - Základy</t>
  </si>
  <si>
    <t>21197</t>
  </si>
  <si>
    <t>OPLÁŠTĚNÍ ODVODŇOVACÍCH ŽEBER Z GEOTEXTILIE</t>
  </si>
  <si>
    <t>- filtrační geotextílie CBR &gt; 2 kN</t>
  </si>
  <si>
    <t>(479*3,14*0,08)*1,5 = 180,487 =&gt; A</t>
  </si>
  <si>
    <t>položka zahrnuje dodávku předepsané geotextilie, mimostaveništní a vnitrostaveništní dopravu a její uložení včetně potřebných přesahů (nezapočítávají se do výměry)</t>
  </si>
  <si>
    <t>21261</t>
  </si>
  <si>
    <t>TRATIVODY KOMPLET Z TRUB Z PLAST HMOT DN DO 80MM</t>
  </si>
  <si>
    <t>- drenážní trubka HDPE DN 80, SN 8 (perforace trubek ze 2/3 obvodu)_x000d_
- včetně obsypu kamenivem fr. 16/32_x000d_
- včetně štěrkopískového lože fr. 0/22 tl. 100 mm (filtrační geotextílie CBR &gt; 2 kN - viz položka 21197)</t>
  </si>
  <si>
    <t>479 = 479,000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</si>
  <si>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</si>
  <si>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215663</t>
  </si>
  <si>
    <t>ÚPRAVA PODLOŽÍ HYDRAULICKÝMI POJIVY DO 2% HL DO 0,5M</t>
  </si>
  <si>
    <t>- zlepšení aktivní zóny hydraulickým pojivem na tl. 0,5m (v případě výskytu nevhodných zemin = chemická úprava přidáním vhodného pojiva)_x000d_
- přesné dávkování pojiva bude stanoveno laboratorní zkouškou _x000d_
- včetně vlastní laboratorní zkoušky pro stanovení množství pojiva _x000d_
- položka bude čerpána pouze se souhlasem TDS</t>
  </si>
  <si>
    <t>3074 = 3074,000 =&gt; A</t>
  </si>
  <si>
    <t>Položka zahrnuje:
- zafrézování předepsaného množství hydraulického pojiva do podloží do hloubky do 0,5m
- zhutnění
- druh hydraulického pojiva stanoví zadávací dokumentace
Položka nezahrnuje:
- x</t>
  </si>
  <si>
    <t>215669</t>
  </si>
  <si>
    <t>ÚPRAVA PODLOŽÍ HYDRAULICKÝMI POJIVY HL DO 0,5M - PŘÍPLATEK ZA DALŠÍCH 0,5%</t>
  </si>
  <si>
    <t>- přesné dávkování pojiva bude stanoveno laboratorní zkouškou _x000d_
- včetně vlastní laboratorní zkoušky pro stanovení množství pojiva _x000d_
- položka bude čerpána pouze se souhlasem TDS</t>
  </si>
  <si>
    <t>3074*2 = 6148,000 =&gt; A</t>
  </si>
  <si>
    <t>Položka zahrnuje:
- příplatek za 0,5% dalšího (i započatého) množství hydraulického pojiva přes 2%
- druh hydraulického pojiva stanoví zadávací dokumentace
Položka nezahrnuje:- x</t>
  </si>
  <si>
    <t>4 - Vodorovné konstrukce</t>
  </si>
  <si>
    <t>45131</t>
  </si>
  <si>
    <t>PODKL A VÝPLŇ VRSTVY Z PROST BET</t>
  </si>
  <si>
    <t>- zabetonování stávajícího potrubí propustku v km cca 0,245 - beton min. C20/25n XF3</t>
  </si>
  <si>
    <t>34 = 34,000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</si>
  <si>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</si>
  <si>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451314</t>
  </si>
  <si>
    <t>PODKLADNÍ A VÝPLŇOVÉ VRSTVY Z PROSTÉHO BETONU C25/30</t>
  </si>
  <si>
    <t>- podkladní beton pod dlažbu tl. 0,10 m pro žulovou dlažbu 100x100 (viz položka 58210)</t>
  </si>
  <si>
    <t>15*0,1 = 1,500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</si>
  <si>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</si>
  <si>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</si>
  <si>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</si>
  <si>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>- dosyp nezpevněných sjezdů tl. 0,20 mm_x000d_
- ŠD B 0/32</t>
  </si>
  <si>
    <t>5 = 5,000 =&gt; A</t>
  </si>
  <si>
    <t>položka zahrnuje dodávku předepsaného kameniva, mimostaveništní a vnitrostaveništní dopravu a jeho uložení
není-li v zadávací dokumentaci uvedeno jinak, jedná se o nakupovaný materiál</t>
  </si>
  <si>
    <t>46251</t>
  </si>
  <si>
    <t>ZÁHOZ Z LOMOVÉHO KAMENE</t>
  </si>
  <si>
    <t>- kamenný zához tl. 300 mm, fr. 64/125 pro vyvedení srážkové vody do krajiny</t>
  </si>
  <si>
    <t>záhozy ve staničení 0,025 vlevo a 0,085 vpravo _x000d_
(10+10)*0,3 = 6,000 =&gt; A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</si>
  <si>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</si>
  <si>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</si>
  <si>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</si>
  <si>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- odláždění žulovou dlažbou 100x100mm, s vyspárováním MC25-XF4_x000d_
- včetně betonového lože z betonu C25/30n-XF2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</si>
  <si>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</si>
  <si>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465922</t>
  </si>
  <si>
    <t>DLAŽBY Z BETONOVÝCH DLAŽDIC NA MC</t>
  </si>
  <si>
    <t xml:space="preserve">- betonová obkladová deska (podél žlabovky) 500x500x80 mm_x000d_
- včetně  betonového lože tl. 100 mm z betonu C25/30n XF3 s vyspárováním MC25-XF4 a dilatačními spárami po 8-12 m těsněných zálivkou N2 (včetně zálivky)</t>
  </si>
  <si>
    <t>ve staničení 0,26-0,182 vlevo - celk. délka 155 mm_x000d_
155,0*0,5*2 = 155,000 =&gt; A</t>
  </si>
  <si>
    <t>- úpravu podkladu
- zřízení spojovací vrstvy
- zřízení lože dlažby z předepsaného materiálu
- dodávku a uložení dlažby, ev. předlažby, do předepsaného tvaru z pohledové úpravy
- spárování, těsnění, tmelení a vyplnění spar případně s vyklínováním
- úprava povrchu pro odvedení srážkové vody</t>
  </si>
  <si>
    <t>5 - Komunikace</t>
  </si>
  <si>
    <t>56334</t>
  </si>
  <si>
    <t>VOZOVKOVÉ VRSTVY ZE ŠTĚRKODRTI TL. DO 200MM</t>
  </si>
  <si>
    <t>a) štěrkodrť ŠDA 0/32 GE tl. 150 mm_x000d_
b) štěrkodrť ŠDA 0/32 GE tl. 150 mm</t>
  </si>
  <si>
    <t>a) 2786 = 2786,000 =&gt; A _x000d_
b) 4240 = 4240,000 =&gt; B _x000d_
Celkem: A+B = 7026,000 =&gt; C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</si>
  <si>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</si>
  <si>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56930</t>
  </si>
  <si>
    <t>ZPEVNĚNÍ KRAJNIC ZE ŠTĚRKODRTI</t>
  </si>
  <si>
    <t>- dosyp krajnic z ŠD B 0/32 tl. 0,15 m</t>
  </si>
  <si>
    <t>60 = 60,000 =&gt; A</t>
  </si>
  <si>
    <t>- dodání kameniva předepsané kvality a zrnitosti
- rozprostření a zhutnění vrstvy v předepsané tloušťce
- zřízení vrstvy bez rozlišení šířky, pokládání vrstvy po etapách</t>
  </si>
  <si>
    <t>572211</t>
  </si>
  <si>
    <t>SPOJOVACÍ POSTŘIK Z ASFALTU DO 0,5KG/M2</t>
  </si>
  <si>
    <t xml:space="preserve">- spojovací postřik PS - C  0,40 kg/m2</t>
  </si>
  <si>
    <t>2659 = 2659,000 =&gt; A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</si>
  <si>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</si>
  <si>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572221</t>
  </si>
  <si>
    <t>SPOJOVACÍ POSTŘIK Z ASFALTU DO 1,0KG/M2</t>
  </si>
  <si>
    <t xml:space="preserve">- spojovací postřik PS - C  0,60 kg/m2</t>
  </si>
  <si>
    <t>2736 = 2736,000 =&gt; A</t>
  </si>
  <si>
    <t>574A34</t>
  </si>
  <si>
    <t>ASFALTOVÝ BETON PRO OBRUSNÉ VRSTVY ACO 11+ TL. 40MM</t>
  </si>
  <si>
    <t>- asfaltový beton pro obrusnou vrstvu ACO 11+ 50/70, tl. 40 mm</t>
  </si>
  <si>
    <t>2581 = 2581,000 =&gt; A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</si>
  <si>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</si>
  <si>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</si>
  <si>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</si>
  <si>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- asfaltový beton pro ložnou vrstvu ACL 16+ 50/70 tl. 60 mm</t>
  </si>
  <si>
    <t>574E46</t>
  </si>
  <si>
    <t>ASFALTOVÝ BETON PRO PODKLADNÍ VRSTVY ACP 16+, 16S TL. 50MM</t>
  </si>
  <si>
    <t>- asfaltový beton pro podkladní vrstvu ACP 16+ 50/70 tl. 50 mm</t>
  </si>
  <si>
    <t>8 - Potrubí</t>
  </si>
  <si>
    <t>895812</t>
  </si>
  <si>
    <t>DRENÁŽNÍ ŠACHTICE NORMÁLNÍ Z PLAST DÍLCŮ ŠN 80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</si>
  <si>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</si>
  <si>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89722</t>
  </si>
  <si>
    <t>VPUSŤ KANALIZAČNÍ HORSKÁ KOMPLETNÍ Z BETON DÍLCŮ</t>
  </si>
  <si>
    <t>- nová horská vpusť 1000*1000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</si>
  <si>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</si>
  <si>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89921</t>
  </si>
  <si>
    <t>VÝŠKOVÁ ÚPRAVA POKLOPŮ</t>
  </si>
  <si>
    <t>- odvodnění - rektifikace znaků IS, včetně výměny prstenců a poklopů</t>
  </si>
  <si>
    <t>7 = 7,000 =&gt; A</t>
  </si>
  <si>
    <t>- položka výškové úpravy zahrnuje všechny nutné práce a materiály pro zvýšení nebo snížení zařízení (včetně nutné úpravy stávajícího povrchu vozovky nebo chodníku).</t>
  </si>
  <si>
    <t>9 - Ostatní konstrukce a práce</t>
  </si>
  <si>
    <t>91228</t>
  </si>
  <si>
    <t>SMĚROVÉ SLOUPKY Z PLAST HMOT VČETNĚ ODRAZNÉHO PÁSKU</t>
  </si>
  <si>
    <t>- směrové sloupky Z11a,b</t>
  </si>
  <si>
    <t>30 = 30,000 =&gt; A</t>
  </si>
  <si>
    <t>položka zahrnuje:
- dodání a osazení sloupku včetně nutných zemních prací
- vnitrostaveništní a mimostaveništní doprava
- odrazky plastové nebo z retroreflexní fólie</t>
  </si>
  <si>
    <t>91297</t>
  </si>
  <si>
    <t>DOPRAVNÍ ZRCADLO</t>
  </si>
  <si>
    <t>- rozměr: 0,8 x 1,0 m, včetně sloupku a základu_x000d_
- kompletní dodávka a montáž</t>
  </si>
  <si>
    <t>položka zahrnuje:
- dodání a osazení zrcadla včetně nutných zemních prací
- předepsaná povrchová úprava
- vnitrostaveništní a mimostaveništní doprava
- odrazky plastové nebo z retroreflexní fólie.</t>
  </si>
  <si>
    <t>914131</t>
  </si>
  <si>
    <t>DOPRAVNÍ ZNAČKY ZÁKLADNÍ VELIKOSTI OCELOVÉ TŘ RA2 - DODÁVKA A MONTÁŽ</t>
  </si>
  <si>
    <t>- nové SDZ základní</t>
  </si>
  <si>
    <t xml:space="preserve">A2b+E1+IP5:   1+1+1 = 3,000 =&gt; A _x000d_
Z3:  8+6 = 14,000 =&gt; B _x000d_
P2+E2b:  1+1 = 2,000 =&gt; C _x000d_
P6+E2b:  1+1 = 2,000 =&gt; D _x000d_
P6+E2b:  1+1 = 2,000 =&gt; E _x000d_
P2+E2b:  1+1 = 2,000 =&gt; F _x000d_
A2a+E1+IP5:   1+1+1 = 3,000 =&gt; G _x000d_
A+B+C+D+E+F+G = 28,000 =&gt; H</t>
  </si>
  <si>
    <t>položka zahrnuje:
- dodávku a montáž značek v požadovaném provedení</t>
  </si>
  <si>
    <t>914133</t>
  </si>
  <si>
    <t>DOPRAVNÍ ZNAČKY ZÁKLADNÍ VELIKOSTI OCELOVÉ TŘ RA2 - DEMONTÁŽ</t>
  </si>
  <si>
    <t>- rušené SDZ (tabule) _x000d_
- včetně odvozu na místo určení</t>
  </si>
  <si>
    <t xml:space="preserve">Z3:  1 = 1,000 =&gt; A _x000d_
A8:  1   = 1,000 =&gt; B _x000d_
P6:  1 = 1,000 =&gt; C _x000d_
P2:  1 = 1,000 =&gt; D _x000d_
A+B+C+D = 4,000 =&gt; E</t>
  </si>
  <si>
    <t>Položka zahrnuje odstranění, demontáž a odklizení materiálu s odvozem na předepsané místo</t>
  </si>
  <si>
    <t>914911</t>
  </si>
  <si>
    <t>SLOUPKY A STOJKY DOPRAVNÍCH ZNAČEK Z OCEL TRUBEK SE ZABETONOVÁNÍM - DODÁVKA A MONTÁŽ</t>
  </si>
  <si>
    <t>- nové sloupky pro DZ _x000d_
- včetně montáže a ukotvení do patky</t>
  </si>
  <si>
    <t xml:space="preserve">pro A2b+E1+IP5:   1 = 1,000 =&gt; A _x000d_
pro Z3:  8+6 = 14,000 =&gt; B _x000d_
pro P2+E2b:  1 = 1,000 =&gt; C _x000d_
pro P6+E2b:  1 = 1,000 =&gt; D _x000d_
pro P6+E2b:  1 = 1,000 =&gt; E _x000d_
pro P2+E2b:  1 = 1,000 =&gt; F _x000d_
A2a+E1+IP5:   1 = 1,000 =&gt; G _x000d_
A+B+C+D+E+F+G = 20,000 =&gt; H</t>
  </si>
  <si>
    <t>položka zahrnuje:
- sloupky a upevňovací zařízení včetně jejich osazení (betonová patka, zemní práce)</t>
  </si>
  <si>
    <t>914913</t>
  </si>
  <si>
    <t>SLOUPKY A STOJKY DZ Z OCEL TRUBEK ZABETON DEMONTÁŽ</t>
  </si>
  <si>
    <t>- demontáž stávajících sloupků dopravních značek _x000d_
- včetně naložení a odvozu na místo určení investorem (na středisko údržby)</t>
  </si>
  <si>
    <t>4 = 4,000 =&gt; A</t>
  </si>
  <si>
    <t>915111</t>
  </si>
  <si>
    <t>VODOROVNÉ DOPRAVNÍ ZNAČENÍ BARVOU HLADKÉ - DODÁVKA A POKLÁDKA</t>
  </si>
  <si>
    <t>- VDZ barvou</t>
  </si>
  <si>
    <t xml:space="preserve">V4 (0,125):  86 = 86,000 =&gt; A _x000d_
 V2b (1,5/1,5/0,125).:  2 = 2,000 =&gt; B _x000d_
Celkem: A+B = 88,000 =&gt; C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</si>
  <si>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</si>
  <si>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</si>
  <si>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</si>
  <si>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- VDZ plast</t>
  </si>
  <si>
    <t>917224</t>
  </si>
  <si>
    <t>SILNIČNÍ A CHODNÍKOVÉ OBRUBY Z BETONOVÝCH OBRUBNÍKŮ ŠÍŘ 150MM</t>
  </si>
  <si>
    <t>- betonová obruba silniční 250/150/1000 _x000d_
- včetně betonového lože C25/30n-XF2, spárování cementovou maltou M25-XF4</t>
  </si>
  <si>
    <t>61 = 61,000 =&gt; A</t>
  </si>
  <si>
    <t>Položka zahrnuje:
dodání a pokládku betonových obrubníků o rozměrech předepsaných zadávací dokumentací
betonové lože i boční betonovou opěrku.</t>
  </si>
  <si>
    <t>919112</t>
  </si>
  <si>
    <t>ŘEZÁNÍ ASFALTOVÉHO KRYTU VOZOVEK TL DO 100MM</t>
  </si>
  <si>
    <t xml:space="preserve">ZÚ, KÚ, podél sjezdů:   44 = 44,000 =&gt; A</t>
  </si>
  <si>
    <t>položka zahrnuje řezání vozovkové vrstvy v předepsané tloušťce, včetně spotřeby vody</t>
  </si>
  <si>
    <t>931315</t>
  </si>
  <si>
    <t>TĚSNĚNÍ DILATAČ SPAR ASF ZÁLIVKOU PRŮŘ DO 600MM2</t>
  </si>
  <si>
    <t>položka zahrnuje dodávku a osazení předepsaného materiálu, očištění ploch spáry před úpravou, očištění okolí spáry po úpravě
nezahrnuje těsnící profil</t>
  </si>
  <si>
    <t>935212</t>
  </si>
  <si>
    <t>PŘÍKOPOVÉ ŽLABY Z BETON TVÁRNIC ŠÍŘ DO 600MM DO BETONU TL 100MM</t>
  </si>
  <si>
    <t>- betonová žlabovka - příkopová tvárnice se spádovým dnem š 0,6 m_x000d_
- včetně betonového lože tl. 100 mm z betonu C25/30n XF3 s vyspárováním MC25-XF4 a dilatačními spárami po 8 - 12 m těsněných zálivkou N2 (včetně zálivky)</t>
  </si>
  <si>
    <t xml:space="preserve">vlevo: 155,0 = 155,000 =&gt; A _x000d_
vpravo:  77,0 = 77,000 =&gt; B _x000d_
A+B = 232,000 =&gt; C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</si>
  <si>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</si>
  <si>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96687</t>
  </si>
  <si>
    <t>VYBOURÁNÍ ULIČNÍCH VPUSTÍ KOMPLETNÍCH</t>
  </si>
  <si>
    <t>- včetně naložení, odvozu a uložení na skládku _x000d_
- poplatek za uložení na skládce viz položka 014102.c</t>
  </si>
  <si>
    <t>2 = 2,000 =&gt; A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</si>
  <si>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</si>
  <si>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</t>
  </si>
  <si>
    <t>VYBOURÁNÍ ČÁSTÍ KONSTRUKCÍ BETON</t>
  </si>
  <si>
    <t>bet. základ 0,3x0,3x0,6 m - rušené SDZ_x000d_
- včetně naložení, odvozu a uložení na skládku _x000d_
- poplatek za uložení na skládce viz položka 014102.c</t>
  </si>
  <si>
    <t>0,3*0,3*0,6*4 = 0,216 =&gt; A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</si>
  <si>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</si>
  <si>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</t>
  </si>
  <si>
    <t>VYBOURÁNÍ ČÁSTÍ KONSTRUKCÍ ŽELEZOBET</t>
  </si>
  <si>
    <t>odstranění čel trubního propustku _x000d_
- včetně naložení, odvozu a uložení na skládku _x000d_
- poplatek za uložení na skládce viz položka 014102.c</t>
  </si>
  <si>
    <t>251 - Opěrná zeď</t>
  </si>
  <si>
    <t>všeobecné podmínky</t>
  </si>
  <si>
    <t>Svislé konstrukce</t>
  </si>
  <si>
    <t>Úpravy povrchů, podlahy, výplně otvorů</t>
  </si>
  <si>
    <t>Přidružená stavební výroba</t>
  </si>
  <si>
    <t>0 - všeobecné podmínky</t>
  </si>
  <si>
    <t>- zemina z vrtání</t>
  </si>
  <si>
    <t>455*3,14*0,13*0,13*1,8 = 43,461 =&gt; A</t>
  </si>
  <si>
    <t>- zemina pro položku 17610_x000d_
- včetně naložení a dovozu</t>
  </si>
  <si>
    <t>33,60 = 33,600 =&gt; A</t>
  </si>
  <si>
    <t>17610</t>
  </si>
  <si>
    <t>VÝPLNĚ ZE ZEMIN SE ZHUT</t>
  </si>
  <si>
    <t>hutněný zásyp po vrstvách max. 300 mm_x000d_
- využití materiálu z položky 12273.b (SO 101) - 33,6 m3 - včetně naložení a dovozu z mezideponie _x000d_
- posouzení vhodnosti pro další použití na stavbě bude zajištěno geotechnickým dozorem stavby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</si>
  <si>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</si>
  <si>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21263</t>
  </si>
  <si>
    <t xml:space="preserve">TRATIVODY KOMPLET  Z TRUB Z PLAST HM DN DO 150MM</t>
  </si>
  <si>
    <t>- děrovaná drenážní trubka DN 150</t>
  </si>
  <si>
    <t>60,0 = 60,000 =&gt; A</t>
  </si>
  <si>
    <t>21331</t>
  </si>
  <si>
    <t>DRENÁŽNÍ VRSTVY Z BETONU MEZEROVITÉHO (DRENÁŽNÍHO)</t>
  </si>
  <si>
    <t>- drenážní beton C8/10n</t>
  </si>
  <si>
    <t>10,29 = 10,290 =&gt; A</t>
  </si>
  <si>
    <t>Položka zahrnuje:
- dodávku předepsaného materiálu pro drenážní vrstvu, včetně mimostaveništní a vnitrostaveništní dopravy
- provedení drenážní vrstvy předepsaných rozměrů a předepsaného tvaru</t>
  </si>
  <si>
    <t>227851</t>
  </si>
  <si>
    <t>MIKROPILOTY KOMPLET D DO 300MM NA POVRCHU</t>
  </si>
  <si>
    <t>- mikropiloty HEB 140 S355J0 - vetknuté min. 2,0 m do zdravého skalního podlaží - obetonováno na celou délku _x000d_
- zalití mikropilot betonem C25/30 XA1- 4,95 m3 _x000d_
- upálení mikropilot (1,5 m) HEB 140 - 105,0 m</t>
  </si>
  <si>
    <t>455 = 455,000 =&gt; A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</si>
  <si>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</si>
  <si>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26635</t>
  </si>
  <si>
    <t>VRTY PRO MIKROPILOTY V PODZEMÍ DO 12M TŘ III D DO 300MM</t>
  </si>
  <si>
    <t>- vrty pro svislé mikropiloty a zápory - průměr min. 260 mm_x000d_
_x000d_
- zemina z vrtání bude uložena na skládku, včetně naložení, odvozu a uložení na skládku _x000d_
- poplatek za uložení na skládce viz položka 014102.a</t>
  </si>
  <si>
    <t xml:space="preserve"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</si>
  <si>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272324</t>
  </si>
  <si>
    <t>ZÁKLADY ZE ŽELEZOBETONU DO C25/30</t>
  </si>
  <si>
    <t>- železobetonový základ předstěny _x000d_
- beton C25/30 XF2 XD1</t>
  </si>
  <si>
    <t>6,30 = 6,300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</si>
  <si>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</si>
  <si>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272325</t>
  </si>
  <si>
    <t>ZÁKLADY ZE ŽELEZOBETONU DO C30/37</t>
  </si>
  <si>
    <t>- ztužující trám v hlavě mikropilot z betonu C30/37 XF4 XD3</t>
  </si>
  <si>
    <t>16,38 = 16,380 =&gt; A</t>
  </si>
  <si>
    <t>272365</t>
  </si>
  <si>
    <t>VÝZTUŽ ZÁKLADŮ Z OCELI 10505, B500B</t>
  </si>
  <si>
    <t>a) výztuž ztužujícího trámu_x000d_
b) výztuž ŽB předstěny</t>
  </si>
  <si>
    <t>2,5% vyztužení: _x000d_
6,3*0,025*7,85 = 1,236 =&gt; A _x000d_
16,38*0,025*7,85 = 3,215 =&gt; B _x000d_
A+B = 4,451 =&gt; C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</si>
  <si>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</si>
  <si>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289324</t>
  </si>
  <si>
    <t>STŘÍKANÝ ŽELEZOBETON DO C25/30</t>
  </si>
  <si>
    <t>- stříkaný beton C25/30 - X0</t>
  </si>
  <si>
    <t>10 = 10,000 =&gt; A</t>
  </si>
  <si>
    <t>289366</t>
  </si>
  <si>
    <t>VÝZTUŽ STŘÍKANÉHO BETONU Z KARI SITÍ</t>
  </si>
  <si>
    <t>- kari sítí 6/6 - 150x150</t>
  </si>
  <si>
    <t>1% vyztužení: _x000d_
10*0,01*7,85 = 0,785 =&gt; A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</si>
  <si>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 (provedení vrtu, dodání a vsunutí kotvičky, její zalepení předepsaným pojivem),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</si>
  <si>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3 - Svislé konstrukce</t>
  </si>
  <si>
    <t>31111</t>
  </si>
  <si>
    <t>ZDI A STĚNY PODPĚR A VOLNÉ Z DÍLCŮ BETON</t>
  </si>
  <si>
    <t>- předstěna tl. 150 mm z štípaných prolévaných tvárnic_x000d_
- včetně betonu do prolévaných tvárnic a výplně mezi předstěnou a stříkaným betonem C25/30 XC1 - cca 18 m3</t>
  </si>
  <si>
    <t>60,0m2*0,150m = 9,000 =&gt; A</t>
  </si>
  <si>
    <t xml:space="preserve">- dodání dílce požadovaného 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</t>
  </si>
  <si>
    <t>311365</t>
  </si>
  <si>
    <t>VÝZTUŽ ZDÍ A STĚN PODP A VOL Z OCELI 10505, B500B</t>
  </si>
  <si>
    <t>- výztuž do železobetonové předstěny</t>
  </si>
  <si>
    <t>2,5 % vyztužení: _x000d_
9,0*0,025*7,85 = 1,766 =&gt; A</t>
  </si>
  <si>
    <t>317325</t>
  </si>
  <si>
    <t>ŘÍMSY ZE ŽELEZOBETONU DO C30/37 (B37)</t>
  </si>
  <si>
    <t>- železobetonová římsa C30/37 XF4 XD3</t>
  </si>
  <si>
    <t>14,70 = 14,700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</si>
  <si>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</si>
  <si>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</si>
  <si>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</si>
  <si>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3 % vyztužení: _x000d_
14,7*0,03*7,85 = 3,462 =&gt; A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</si>
  <si>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</si>
  <si>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451311</t>
  </si>
  <si>
    <t>PODKL A VÝPLŇ VRSTVY Z PROST BET DO C8/10</t>
  </si>
  <si>
    <t>- podkladní beton tl. 100 mm pod základ předstěny</t>
  </si>
  <si>
    <t>8,40 = 8,400 =&gt; A</t>
  </si>
  <si>
    <t>6 - Úpravy povrchů, podlahy, výplně otvorů</t>
  </si>
  <si>
    <t>62592</t>
  </si>
  <si>
    <t>ÚPRAVA POVRCHU BETONOVÝCH PLOCH A KONSTRUKCÍ - STRIÁŽ</t>
  </si>
  <si>
    <t>- úprava povrchu římsy</t>
  </si>
  <si>
    <t>29,4 = 29,400 =&gt; A</t>
  </si>
  <si>
    <t>položka zahrnuje:
- provedení předepsané úpravy</t>
  </si>
  <si>
    <t>7 - Přidružená stavební výroba</t>
  </si>
  <si>
    <t>71150</t>
  </si>
  <si>
    <t>OCHRANA IZOLACE NA POVRCHU</t>
  </si>
  <si>
    <t>a) 1xALP+2xALN+Geotextilie _x000d_
b) dilatace uložením pásu lepenky</t>
  </si>
  <si>
    <t>a) 72,0 = 72,000 =&gt; A _x000d_
b) 92,0 = 92,000 =&gt; B _x000d_
Celkem: A+B = 164,000 =&gt; C</t>
  </si>
  <si>
    <t xml:space="preserve">položka zahrnuje:
- dodání  předepsaného ochranného materiálu
- zřízení ochrany izolace</t>
  </si>
  <si>
    <t>78382</t>
  </si>
  <si>
    <t>NÁTĚRY BETON KONSTR TYP S2 (OS-B)</t>
  </si>
  <si>
    <t>- římsa - dle TKP kap.18</t>
  </si>
  <si>
    <t>25,2 = 25,200 =&gt; A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</si>
  <si>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</si>
  <si>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</si>
  <si>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</si>
  <si>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- římsa - dle TKP kap.31</t>
  </si>
  <si>
    <t>37,8 = 37,800 =&gt; A</t>
  </si>
  <si>
    <t>9111B1</t>
  </si>
  <si>
    <t>ZÁBRADLÍ SILNIČNÍ SE SVISLOU VÝPLNÍ - DODÁVKA A MONTÁŽ</t>
  </si>
  <si>
    <t>- silniční zábradlí z kompozitů a s lany - výšky 1,1 m_x000d_
- včetně dodání a montáže _x000d_
- včetně kotvení do římsy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</si>
  <si>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</si>
  <si>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931182</t>
  </si>
  <si>
    <t>VÝPLŇ DILATAČNÍCH SPAR Z POLYSTYRENU TL 20MM</t>
  </si>
  <si>
    <t>3,0 = 3,000 =&gt; A</t>
  </si>
  <si>
    <t>položka zahrnuje dodávku a osazení předepsaného materiálu, očištění ploch spáry před úpravou, očištění okolí spáry po úpravě</t>
  </si>
  <si>
    <t>93135</t>
  </si>
  <si>
    <t>TĚSNĚNÍ DILATAČ SPAR PRYŽ PÁSKOU NEBO KRUH PROFILEM</t>
  </si>
  <si>
    <t>9,5 = 9,500 =&gt; A</t>
  </si>
  <si>
    <t>93136</t>
  </si>
  <si>
    <t>PŘEKRYTÍ DILATAČNÍCH SPAR ASFALTOVOU LEPENKOU</t>
  </si>
  <si>
    <t>položka zahrnuje dodávku a připevnění předepsané lepenky, včetně nutných přesahů</t>
  </si>
  <si>
    <t>931382</t>
  </si>
  <si>
    <t>TĚSNĚNÍ DILATAČNÍCH SPAR SILIKONOVÝM TMELEM PRŮŘEZU DO 200MM2</t>
  </si>
  <si>
    <t>301 - Odvodnění komunikace</t>
  </si>
  <si>
    <t>- zemina</t>
  </si>
  <si>
    <t xml:space="preserve">- z položky 13273:  47,85*1,8 = 86,130 =&gt; A</t>
  </si>
  <si>
    <t>- vybourané potrubí</t>
  </si>
  <si>
    <t xml:space="preserve">dle položky 969245   (1,0m*0,093)/2 = 0,047 =&gt; A</t>
  </si>
  <si>
    <t>13273</t>
  </si>
  <si>
    <t>HLOUBENÍ RÝH ŠÍŘ DO 2M PAŽ I NEPAŽ TŘ. I</t>
  </si>
  <si>
    <t>- využití materiálu do položky 17411 (85,440 m3) _x000d_
- včetně naložení a odvozu na deponii _x000d_
_x000d_
- zbývající část materiálu (47,85 m3) uloženo na skládce _x000d_
- včetně naložení, odvozu a uložení na skládku _x000d_
- poplatek za uložení na skládce viz položka 014102.a</t>
  </si>
  <si>
    <t xml:space="preserve">výkop rýh pro stoku DN 300 (rýha šíře 1,25 m, výška dle podélného profilu, vč. rozšíření u šachet)      107,87 = 107,870 =&gt; A _x000d_
výkop rýh pro stoku DN 250 (rýha šíře 1,20 m, výška dle podélného profilu, vč. rozšíření u šachet)      130,09 = 130,090 =&gt; B _x000d_
výkop rýh pro přípojky DN 200 (rýha šíře 1,15 m, výška dle psaného podélného profilu)                            9,82 = 9,820 =&gt; C _x000d_
výkop rýh pro přípojky DN 300 (rýha šíře 1,25 m, výška dle psaného podélného profilu)                          18,80 = 18,800 =&gt; D _x000d_
Celkem: (A+B+C+D)/2 = 133,290 =&gt; E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</si>
  <si>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</si>
  <si>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uložení zeminy na skládku_x000d_
- z položky 13273:   47,85 = 47,850 =&gt; A</t>
  </si>
  <si>
    <t xml:space="preserve">uložení zeminy na deponii_x000d_
- z položky 13273:   85,440 = 85,440 =&gt; A</t>
  </si>
  <si>
    <t>17411</t>
  </si>
  <si>
    <t>ZÁSYP JAM A RÝH ZEMINOU SE ZHUTNĚNÍM</t>
  </si>
  <si>
    <t>- zásyp vhodnou výkopovou zeminou, hutnění po vrstvách tl. do 150 mm na 97% PS (ID=0,85), ve volném terénu zásyp zeminou z výkopu po vrstvách max. 300 mm na 95% PS (ID=0,7)_x000d_
- zpětné použití výkopku - zemina z položky 13273_x000d_
- posouzení vhodnosti pro další použití na stavbě bude zajištěno geotechnickým dozorem stavby_x000d_
- včetně naložení a dovozu z deponie</t>
  </si>
  <si>
    <t xml:space="preserve">zásyp - stoka DN 300 (zásyp, rýha šíře 1,25 m, výška dle podélného profilu)   67,91 = 67,910 =&gt; A _x000d_
zásyp rýh - stoka DN 250 (zásyp, rýha šíře 1,20 m, výška dle podélného profilu)   86,37 = 86,370 =&gt; B _x000d_
zásyp rýh - přípojky DN 200 (zásyp, rýha šíře 1,15 m, výška dle podélného profilu)   5,04 = 5,040 =&gt; C _x000d_
zásyp rýh - přípojky DN 300 (zásyp, rýha šíře 1,25 m, výška dle podélného profilu)   11,56 = 11,560 =&gt; D _x000d_
Celkem: (A+B+C+D)/2 = 85,440 =&gt; E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</si>
  <si>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</si>
  <si>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</si>
  <si>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</si>
  <si>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 xml:space="preserve">- obsyp z nesoudržného dobře zhutnitelného materiálu (0,3 nad vrchol potrubí), frakce 0-4, příp. 0-8  mm_x000d_
- hutnění po vrstvách do 15 cm na 97% (ID=0,75), ve volném terénu 95% PS_x000d_
- včetně dodání, nákupu a dopravy vhodného materiálu</t>
  </si>
  <si>
    <t xml:space="preserve">obsyp - stoka DN 300 (obsyp, šířka rýhy 1,25m, výška 300mm nad vrchol potrubí)     30,02 = 30,020 =&gt; A _x000d_
obsyp - stoka DN 250 (obsyp, šířka rýhy 1,20m, výška 300mm nad vrchol potrubí)     33,36 = 33,360 =&gt; B _x000d_
obsyp - přípojky DN 200 (obsyp, šířka rýhy 1,15m, výška 300mm nad vrchol potrubí)   3,70 = 3,700 =&gt; C _x000d_
obsyp - přípojky DN 300 (obsyp, šířka rýhy 1,25m, výška 300mm nad vrchol potrubí)   5,29 = 5,290 =&gt; D _x000d_
Celkem: (A+B+C+D)/2 = 36,185 =&gt; E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</si>
  <si>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</si>
  <si>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- podkladní pískové lože - podsyp tl. 100 mm +1/10 DN, z jemnozrnného nesoudržného materiálu písek nebo štěrk, zhutněno na 95% PS</t>
  </si>
  <si>
    <t xml:space="preserve">podsyp - stoka DN 300 (podsyp, šířka rýhy 1,25m, výška. 130mm)     6,93 = 6,930 =&gt; A _x000d_
podsyp - stoka DN 250 (podsyp, šířka rýhy 1,20m, výška. 130mm)     7,81 = 7,810 =&gt; B _x000d_
podsyp - přípojky DN 200 (podsyp, šířka rýhy 1,25, výška. 130mm)    0,88 = 0,880 =&gt; C _x000d_
podsyp - přípojky DN 300(podsyp, šířka rýhy 1,25, výška. 130mm)     1,37 = 1,370 =&gt; D _x000d_
Celkem: (A+B+C+D)/2 = 8,495 =&gt; E</t>
  </si>
  <si>
    <t>87434</t>
  </si>
  <si>
    <t>POTRUBÍ Z TRUB PLASTOVÝCH ODPADNÍCH DN DO 200MM</t>
  </si>
  <si>
    <t>- přípojky UV z plastových PP trub DN 200, SN 16 (přípojky UV z PP trub DN 200, SN 16, délky dle situace a tabulky přípojek)</t>
  </si>
  <si>
    <t>(0,6+0,6+1,3+1,6+2,4)/2 = 3,250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</si>
  <si>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</si>
  <si>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87444</t>
  </si>
  <si>
    <t>POTRUBÍ Z TRUB PLASTOVÝCH ODPADNÍCH DN DO 250MM</t>
  </si>
  <si>
    <t>- stoka z plastových PP trub DN 250, SN 16 (stoka z PP trub DN 250, SN 16, délka dle situace a PP)</t>
  </si>
  <si>
    <t>(19,4+32,7)/2 = 26,050 =&gt; A</t>
  </si>
  <si>
    <t>87445</t>
  </si>
  <si>
    <t>POTRUBÍ Z TRUB PLASTOVÝCH ODPADNÍCH DN DO 300MM</t>
  </si>
  <si>
    <t>a) přípojky UV z plastových PP trub DN 300, SN 16 (přípojky HV z PP trub DN 300, SN 16, délky dle situace a tabulky přípojek)_x000d_
_x000d_
b) stoka z plastových PP trub DN 300, SN 16 (stoka z PP trub DN 300, SN 16, délka dle situace a PP)</t>
  </si>
  <si>
    <t>a) 8,40 = 8,400 =&gt; A _x000d_
b) 25,2+10,3+8,7 = 44,200 =&gt; B _x000d_
Celkem: (A+B)/2 = 26,300 =&gt; C</t>
  </si>
  <si>
    <t>87527</t>
  </si>
  <si>
    <t>POTRUBÍ DREN Z TRUB PLAST (I FLEXIBIL) DN DO 100MM</t>
  </si>
  <si>
    <t>- plastová drenáž DN 100 včetně zaštěrkování pod podsypem potrubí _x000d_
- včetně štěrkového obsypu - kamenivo drcené frakce 32/63</t>
  </si>
  <si>
    <t>109,47/2 = 54,735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</si>
  <si>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</si>
  <si>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894171</t>
  </si>
  <si>
    <t>ŠACHTY KANALIZAČ Z BETON DÍLCŮ NA POTRUBÍ DN DO 1000MM</t>
  </si>
  <si>
    <t>- revizní šachta železobetonová DN 1000</t>
  </si>
  <si>
    <t>Revizní šachta DN 1000 (železobetonová revizní šachta z prefabrikovaných dílců včetně poklopu B125)_x000d_
3/2 = 1,500 =&gt; A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</si>
  <si>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</si>
  <si>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894846</t>
  </si>
  <si>
    <t>ŠACHTY KANALIZAČNÍ PLASTOVÉ D 400MM</t>
  </si>
  <si>
    <t>- revizní šachta plastová DN 400 mm</t>
  </si>
  <si>
    <t>Revizní šachta DN 400 (plastová revizní šachta včetně poklopu B125)_x000d_
2/2 = 1,000 =&gt; A</t>
  </si>
  <si>
    <t>- výšková úprava poklopů</t>
  </si>
  <si>
    <t>1/2 = 0,500 =&gt; A</t>
  </si>
  <si>
    <t>899308</t>
  </si>
  <si>
    <t>DOPLŇKY NA POTRUBÍ - SIGNALIZAČ VODIČ</t>
  </si>
  <si>
    <t>- vytyčovací vodič (vodič CY 6 mm2 nad potrubím, délky dle situace, PP a tabulky přípojek)</t>
  </si>
  <si>
    <t>15,54/2 = 7,770 =&gt; A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</si>
  <si>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</si>
  <si>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899309</t>
  </si>
  <si>
    <t>DOPLŇKY NA POTRUBÍ - VÝSTRAŽNÁ FÓLIE</t>
  </si>
  <si>
    <t>- výstražná fólie hnědá - pozor kanalizace</t>
  </si>
  <si>
    <t>- Položka zahrnuje veškerý materiál, výrobky a polotovary, včetně mimostaveništní a vnitrostaveništní dopravy (rovněž přesuny), včetně naložení a složení,případně s uložením.</t>
  </si>
  <si>
    <t>899642</t>
  </si>
  <si>
    <t>ZKOUŠKA VODOTĚSNOSTI POTRUBÍ DN DO 200MM</t>
  </si>
  <si>
    <t xml:space="preserve">zkouška vodotěsnosti potrubí PP DN 200    6,50/2 = 3,250 =&gt; A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</si>
  <si>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</si>
  <si>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</si>
  <si>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</si>
  <si>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 xml:space="preserve">zkouška vodotěsnosti potrubí PP DN 250    52,10 = 52,100 =&gt; A _x000d_
zkouška vodotěsnosti potrubí PP DN 300    52,60 = 52,600 =&gt; B _x000d_
Celkem: (A+B)/2 = 52,350 =&gt; C</t>
  </si>
  <si>
    <t>89980</t>
  </si>
  <si>
    <t>TELEVIZNÍ PROHLÍDKA POTRUBÍ</t>
  </si>
  <si>
    <t xml:space="preserve">prohlídka potrubí PP DN 200 kamerou    6,50 = 6,500 =&gt; A _x000d_
prohlídka potrubí PP DN 250 kamerou   52,10 = 52,100 =&gt; B _x000d_
prohlídka potrubí PP DN 300 kamerou   52,60 = 52,600 =&gt; C _x000d_
Celkem: (A+B+C)/2 = 55,600 =&gt; D</t>
  </si>
  <si>
    <t>položka zahrnuje prohlídku potrubí televizní kamerou, záznam prohlídky na nosičích DVD a vyhotovení závěrečného písemného protokolu</t>
  </si>
  <si>
    <t>969245</t>
  </si>
  <si>
    <t>VYBOURÁNÍ POTRUBÍ DN DO 300MM KANALIZAČ</t>
  </si>
  <si>
    <t>- vybourání stávajícího potrubí_x000d_
- včetně odvozu na skládku, poplatek za skládku položka 014102.b</t>
  </si>
  <si>
    <t>vybourání potrubí stáv. stoky z plastových PP trub DN 300_x000d_
1/2 = 0,500 =&gt; A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</si>
  <si>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</si>
  <si>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341 - Přeložky a úprava vodovodu</t>
  </si>
  <si>
    <t xml:space="preserve">- z položky 13273:  42,69*1,8 = 76,842 =&gt; A</t>
  </si>
  <si>
    <t xml:space="preserve">dle položky 96911   10m*0,007t/m = 0,070 =&gt; A _x000d_
dle položky 969133  102,50m*0,0440t/m = 4,510 =&gt; B _x000d_
Celkem: A+B = 4,580 =&gt; C</t>
  </si>
  <si>
    <t>02730</t>
  </si>
  <si>
    <t>POMOC PRÁCE ZŘÍZ NEBO ZAJIŠŤ OCHRANU INŽENÝRSKÝCH SÍTÍ</t>
  </si>
  <si>
    <t>- ochrana stávajícího vodovodu TLT DN 150 dl. 167 m_x000d_
- ochrana stávajícího vodovodu dl. 86 m _x000d_
- ochrana stávajících vodovodních přípojek dl. 38 m</t>
  </si>
  <si>
    <t>- využití materiálu do položky 17411 (281,93 m3) _x000d_
- včetně naložení a odvozu na deponii _x000d_
_x000d_
- zbývající část materiálu (42,69 m3) uloženo na skládce _x000d_
- včetně naložení, odvozu a uložení na skládku _x000d_
- poplatek za uložení na skládce viz položka 014102.a</t>
  </si>
  <si>
    <t xml:space="preserve">výkop rýh pro vodovod DN 150 (rýha šíře 0,8 m, výška dle podélného profilu)  182,90 = 182,900 =&gt; A _x000d_
výkop rýh pro přípojku d.32 (rýha šíře 0,6 m, výška dle stávajícího stavu, cca. 1,5m)  9,72 = 9,720 =&gt; B _x000d_
výkop (rýha šíře 0.6 m, výška dle stávajícího stavu, cca. 1,5m)    9 = 9,000 =&gt; D _x000d_
výkop (rýha šíře 0.8 m, výška dle stávajícího stavu, cca. 1,5m)   123,0 = 123,000 =&gt; F _x000d_
Celkem: A+B+D+F = 324,620 =&gt; G</t>
  </si>
  <si>
    <t xml:space="preserve">uložení zeminy na skládku_x000d_
- z položky 13273:   42,69 = 42,690 =&gt; A</t>
  </si>
  <si>
    <t xml:space="preserve">uložení zeminy na deponii_x000d_
- z položky 13273:  281,93  = 281,930 =&gt; A</t>
  </si>
  <si>
    <t>- zásyp vhodnou výkopovou zeminou, netříděným výkopkem, hutnit na 95% PS (ID=0,7)_x000d_
- zpětné použití výkopku - zemina z položky 13273_x000d_
- posouzení vhodnosti pro další použití na stavbě bude zajištěno geotechnickým dozorem stavby_x000d_
- včetně naložení a dovozu z deponie</t>
  </si>
  <si>
    <t xml:space="preserve">zásyp - vodovod DN 150 (zásyp, rýha šíře 0,8 m, výška dle podélného profilu)  146,42 = 146,420 =&gt; A _x000d_
zásyp - přípojka PE d.32 (zásyp rýh, rýha šíře 0,6 m, výška dle podélného profilu)  3,51 = 3,510 =&gt; B _x000d_
zásyp - rýha šíře 0.6 m, výška dle stávajícího stavu, cca. 1,5m     9 = 9,000 =&gt; D _x000d_
zásyp - rýha šíře 0.8 m, výška dle stávajícího stavu, cca. 1,5m   123,0 = 123,000 =&gt; F _x000d_
Celkem: A+B+D+F = 281,930 =&gt; G</t>
  </si>
  <si>
    <t>- obsyp z nesoudržné zeminy Dmax 25 mm - 0,3 m nad vrchol potrubí _x000d_
- včetně dodání, nákupu a dopravy vhodného materiálu</t>
  </si>
  <si>
    <t xml:space="preserve">obsyp - vodovod DN 150 (obsyp, šířka rýhy 0,8m, výška 300mm nad vrchol potrubí)  24,14 = 24,140 =&gt; A _x000d_
obsyp - přípojka PE d.32 (obsyp, šířka rýhy 0,6m, výška 300mm nad vrchol potrubí)   5,18 = 5,180 =&gt; B _x000d_
Celkem: A+B = 29,320 =&gt; C</t>
  </si>
  <si>
    <t>- podsyp štěrkopískem</t>
  </si>
  <si>
    <t xml:space="preserve">podsyp - vodovod DN 150 (podsyp, šířka rýhy 0,8m, výška. 130mm) 10,55 = 10,550 =&gt; A _x000d_
podsyp - přípojka PE d.32 (podsyp, šířka rýhy 0,6m, výška. 130mm)    0,84 = 0,840 =&gt; B _x000d_
Celkem: A+B = 11,390 =&gt; C</t>
  </si>
  <si>
    <t>85133</t>
  </si>
  <si>
    <t>POTRUBÍ Z TRUB LITINOVÝCH TLAKOVÝCH HRDLOVÝCH DN DO 150MM</t>
  </si>
  <si>
    <t>- vodovod TLT DN 150, zámkové spoje</t>
  </si>
  <si>
    <t>101,40 = 101,400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</si>
  <si>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</si>
  <si>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87114</t>
  </si>
  <si>
    <t>POTRUBÍ Z TRUB PLAST TLAK HRDL DN DO 40MM (1,5")</t>
  </si>
  <si>
    <t>- přípojka vodovodu PE d.32</t>
  </si>
  <si>
    <t>10,80 = 10,800 =&gt; A</t>
  </si>
  <si>
    <t>112,10 = 112,100 =&gt; A</t>
  </si>
  <si>
    <t>87627</t>
  </si>
  <si>
    <t>CHRÁNIČKY Z TRUB PLASTOVÝCH DN DO 100MM</t>
  </si>
  <si>
    <t>- chránička vodovodu PE d.90 (chránička + nasunutí potrubí do chráničky, délka dle situace a PP)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</si>
  <si>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</si>
  <si>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891114</t>
  </si>
  <si>
    <t>ŠOUPÁTKA DN DO 40MM</t>
  </si>
  <si>
    <t>- Položka zahrnuje kompletní montáž dle technologického předpisu, dodávku armatury, veškerou mimostaveništní a vnitrostaveništní dopravu.</t>
  </si>
  <si>
    <t>891833</t>
  </si>
  <si>
    <t>NAVRTÁVACÍ PASY DN DO 150MM</t>
  </si>
  <si>
    <t>Navrtávací pás DN 150/1"</t>
  </si>
  <si>
    <t>891915</t>
  </si>
  <si>
    <t>ZEMNÍ SOUPRAVY DN DO 50MM S POKLOPEM</t>
  </si>
  <si>
    <t>Zemní souprava pro šoupě 1"</t>
  </si>
  <si>
    <t>89923</t>
  </si>
  <si>
    <t>VÝŠKOVÁ ÚPRAVA KRYCÍCH HRNCŮ</t>
  </si>
  <si>
    <t>- výšková úprava (rektifikace) šoupátkového poklopu a hydrantového poklopu</t>
  </si>
  <si>
    <t xml:space="preserve">šoupátkové poklopy:   7 = 7,000 =&gt; A _x000d_
hydrantové poklopy:   1 = 1,000 =&gt; B _x000d_
A+B = 8,000 =&gt; C</t>
  </si>
  <si>
    <t>Položka zahrnuje:
- všechny nutné práce a materiály pro zvýšení nebo snížení zařízení (včetně nutné úpravy stávajícího povrchu vozovky nebo chodníku)
Položka nezahrnuje:
- x</t>
  </si>
  <si>
    <t>- vytyčovací vodič (vodič CY 6 mm2 nad potrubím, délky dle situace, PP a tabulky přípojek)_x000d_
- včetně propojení poklopů armatur</t>
  </si>
  <si>
    <t>10,8+101,4 = 112,200 =&gt; A</t>
  </si>
  <si>
    <t>- výstražná fólie modrá - pozor vodovod</t>
  </si>
  <si>
    <t>899612</t>
  </si>
  <si>
    <t>ZKOUŠKA VODOTĚSNOSTI POTRUBÍ DN DO 80MM</t>
  </si>
  <si>
    <t>- zkouška vodotěsnosti potrubí PE d.32</t>
  </si>
  <si>
    <t>10,8 = 10,800 =&gt; A</t>
  </si>
  <si>
    <t>899632</t>
  </si>
  <si>
    <t>ZKOUŠKA VODOTĚSNOSTI POTRUBÍ DN DO 150MM</t>
  </si>
  <si>
    <t>- zkouška vodotěsnosti potrubí TLT DN 150</t>
  </si>
  <si>
    <t>101,4 = 101,400 =&gt; A</t>
  </si>
  <si>
    <t>89971</t>
  </si>
  <si>
    <t>PROPLACH A DEZINFEKCE VODOVODNÍHO POTRUBÍ DN DO 80MM</t>
  </si>
  <si>
    <t>- proplach a desinfekce potrubí PE d.32</t>
  </si>
  <si>
    <t>- napuštění a vypuštění vody, dodání vody a dezinfekčního prostředku, bakteriologický rozbor vody.</t>
  </si>
  <si>
    <t>89973</t>
  </si>
  <si>
    <t>PROPLACH A DEZINFEKCE VODOVODNÍHO POTRUBÍ DN DO 150MM</t>
  </si>
  <si>
    <t>- proplach a desinfekce potrubí TLT DN 150</t>
  </si>
  <si>
    <t>96911</t>
  </si>
  <si>
    <t>VYBOURÁNÍ POTRUBÍ DN DO 50MM VODOVODNÍCH</t>
  </si>
  <si>
    <t>vybourání stávajícího potrubí _x000d_
- rušená vodovodní přípojka 1´´_x000d_
- včetně naložení, odvozu a uložení na skládku _x000d_
- poplatek za uložení na skládce viz položka 014102.b</t>
  </si>
  <si>
    <t>10,0 = 10,000 =&gt; A</t>
  </si>
  <si>
    <t>969133</t>
  </si>
  <si>
    <t>VYBOURÁNÍ POTRUBÍ DN DO 150MM VODOVODNÍCH</t>
  </si>
  <si>
    <t>vybourání stávajícího potrubí _x000d_
- rušený vodovod TLT DN 150 _x000d_
- včetně naložení, odvozu a uložení na skládku _x000d_
- poplatek za uložení na skládce viz položka 014102.b</t>
  </si>
  <si>
    <t>102,50 = 102,500 =&gt; A</t>
  </si>
  <si>
    <t>865 - Oplocení</t>
  </si>
  <si>
    <t>přidružená stavební výroba</t>
  </si>
  <si>
    <t>- beton</t>
  </si>
  <si>
    <t xml:space="preserve">dle položky 96711:  1m3*2,2t/m3 = 2,200 =&gt; A</t>
  </si>
  <si>
    <t>7 - přidružená stavební výroba</t>
  </si>
  <si>
    <t>76291</t>
  </si>
  <si>
    <t>DŘEVĚNÉ OPLOCENÍ Z ŘEZIVA</t>
  </si>
  <si>
    <t xml:space="preserve">- nové oplocení dl. 21 m - kompletní dodávka, včetně osazení a montáže  _x000d_
- oplocení bude usazeno na hranici soukromých pozemků se silničním pozemkem_x000d_
- výška plotu je 1,2 m_x000d_
_x000d_
včetně: _x000d_
- v místě přístupové cesty k budově bude osazena vstupní branka (osazení, dodávka a montáž)_x000d_
- svislé ocelové sloupky budou usazeny do betonových vyvrtaných základů (rozměr: 300 x 300 mm), vzájemná vzdálenost mezi sloupky je 3,5 m, mezi sloupky jsou osazeny dvě vodorovné příčle, na kterých spočívají plaňky_x000d_
- po dobu výstavby bude soukromý pozemek obehnán provizorním inventárním oplocením a zabezpečen proti vniknutí přes staveniště (včetně provizorního oplocení) _x000d_
_x000d_
- položka bude čerpána pouze se souhlasem TDS (v případě nemožnosti použití materiálu ze stávajícího oplocení, včetně dovozu z mezideponie)</t>
  </si>
  <si>
    <t>21*1,2 = 25,200 =&gt; A</t>
  </si>
  <si>
    <t>Položka zahrnuje:
- kompletní konstrukci, včetně úprav řeziva (i impregnaci, povrchové úpravy a pod.)
- spojovací a ochranné prostředky, upevňovací prvky, lemování, lištování, spárování
- není-li zahrnut v jiných položkách, i nátěr konstrukcí, včetně úpravy povrchu před nátěrem
Položka nezahrnuje:
- x</t>
  </si>
  <si>
    <t>966841</t>
  </si>
  <si>
    <t>ODSTRANĚNÍ OPLOCENÍ DŘEVĚNÉHO</t>
  </si>
  <si>
    <t xml:space="preserve">- demontáž stávajícího oplocení, včetně naložení, odvozu a uložení na skládku, včetně poplatku za uložení na skládce  _x000d_
- v případě použitelnosti stávajícího oplocení ke zpětnému osazení, bude stávající oplocení uloženo na mezideponii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</si>
  <si>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</si>
  <si>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96711</t>
  </si>
  <si>
    <t>VYBOURÁNÍ ČÁSTÍ KONSTRUKCÍ Z BETON DÍLCŮ</t>
  </si>
  <si>
    <t>- odstranění betonových patek_x000d_
- včetně naložení, odvozu a uložení na skládku _x000d_
- poplatek za uložení na skládce viz položka 014102.c</t>
  </si>
  <si>
    <t>134 - Chodník</t>
  </si>
  <si>
    <t>potrubí</t>
  </si>
  <si>
    <t xml:space="preserve">z položky 11130:   26*1,8 = 46,800 =&gt; A _x000d_
dle položky 12273  57*1,8 = 102,600 =&gt; B _x000d_
z položky</t>
  </si>
  <si>
    <t>- kamenivo</t>
  </si>
  <si>
    <t xml:space="preserve">dle položky 11332:  11m3*2,1t/m3 = 23,100 =&gt; D</t>
  </si>
  <si>
    <t xml:space="preserve">dle položky 11328: 12m*0,12t/m = 1,440 =&gt; A _x000d_
dle položky 11348:  4m2*0,08m*2,2t/m3 = 0,704 =&gt; B _x000d_
dle položky 96615: 10m3*2,2t/m3 = 22,000 =&gt; C _x000d_
dle položky 96651:  12m*0,074t/m = 0,888 =&gt; D _x000d_
A+B+C+D = 25,032 =&gt; E</t>
  </si>
  <si>
    <t>- odstranění křovin (obrost pařezu)_x000d_
- včetně naložení odvozu a likvidace _x000d_
- položka bude čerpána se souhlasem TDS</t>
  </si>
  <si>
    <t>26/0,1 = 260,000 =&gt; A</t>
  </si>
  <si>
    <t>11222</t>
  </si>
  <si>
    <t>ODSTRANĚNÍ PAŘEZŮ D DO 0,9M</t>
  </si>
  <si>
    <t>- včetně naložení, odvozu a likvidace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</si>
  <si>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</si>
  <si>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11328</t>
  </si>
  <si>
    <t>ODSTRANĚNÍ PŘÍKOPŮ, ŽLABŮ A RIGOLŮ Z PŘÍKOPOVÝCH TVÁRNIC</t>
  </si>
  <si>
    <t xml:space="preserve">- odstranění betonové žlabovky š. 0,6m včetně podkladu  _x000d_
- včetně naložení, odvozu a uložení na skládku _x000d_
- poplatek za uložení na skládce viz položka 014102.c</t>
  </si>
  <si>
    <t>12*0,6 = 7,200 =&gt; A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</si>
  <si>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</si>
  <si>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 = 11,000 =&gt; A</t>
  </si>
  <si>
    <t>11348</t>
  </si>
  <si>
    <t>ODSTRANĚNÍ KRYTU ZPEVNĚNÝCH PLOCH Z DLAŽDIC VČETNĚ PODKLADU</t>
  </si>
  <si>
    <t xml:space="preserve">- vybourání zámkové dlažby vč. lože  _x000d_
- včetně naložení, odvozu a uložení na skládku _x000d_
- poplatek za uložení na skládce viz položka 014102.c</t>
  </si>
  <si>
    <t>4*0,08 = 0,320 =&gt; A</t>
  </si>
  <si>
    <t>- včetně naložení a odvozu vyfrézovaného materiálu _x000d_
- vyfrézovaný materiál bude odkoupen zhotovitelem stavby na základě uzavřené kupní smlouvy</t>
  </si>
  <si>
    <t>- odkop přebytečné zeminy _x000d_
- včetně naložení, odvozu a uložení na skládku _x000d_
- poplatek za uložení na skládce viz položka 014102.a</t>
  </si>
  <si>
    <t>17+40 = 57,000 =&gt; A</t>
  </si>
  <si>
    <t xml:space="preserve">uložení zeminy na skládku_x000d_
- z položky 12273:   57 = 57,000 =&gt; A</t>
  </si>
  <si>
    <t>- včetně dodání, nákupu a dopravy vhodného materiálu</t>
  </si>
  <si>
    <t>90 = 90,000 =&gt; A</t>
  </si>
  <si>
    <t>- podkladní vrstva pro odvodňovací žlab - betonové lože z betonu C25/30nXF3 tl. 100 mm</t>
  </si>
  <si>
    <t>17*0,4*0,10 = 0,680 =&gt; A</t>
  </si>
  <si>
    <t>- podkladní vrstva pod zámkovou dlažbu (chodník) - ŠD B 0/32 GF tl. 150 mm_x000d_
- podkladní vrstva pod zámkovou dlažbu (chodníkový přejezd) - ŠD B 0/32 GF tl. 200 mm</t>
  </si>
  <si>
    <t>185*0,15 = 27,750 =&gt; A _x000d_
44*0,20 = 8,800 =&gt; B _x000d_
Celkem: A+B = 36,550 =&gt; C</t>
  </si>
  <si>
    <t>58251</t>
  </si>
  <si>
    <t>DLÁŽDĚNÉ KRYTY Z BETONOVÝCH DLAŽDIC DO LOŽE Z KAMENIVA</t>
  </si>
  <si>
    <t>- zámková dlažba chodníku (20x10cm) tl. 60 mm, včetně lože fr 2/5 tl. 40 mm</t>
  </si>
  <si>
    <t>185 = 185,000 =&gt; A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</si>
  <si>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</si>
  <si>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- zámková dlažba chodníkového přejezdu (20x10cm) tl. 80 mm, včetně lože fr 2/5 tl. 40 mm</t>
  </si>
  <si>
    <t>- zámková dlažba chodníkového přejezdu (20x10cm) tl. 80 mm, včetně lože fr 2/5 tl. 40 mm - slepecká úprava</t>
  </si>
  <si>
    <t>711116</t>
  </si>
  <si>
    <t xml:space="preserve">IZOLACE BĚŽN KONSTR PROTI ZEM VLHK Z MĚ  PVC</t>
  </si>
  <si>
    <t>- nopová folie mezi podezdívku plotu a chodník</t>
  </si>
  <si>
    <t>19 = 19,000 =&gt; A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</si>
  <si>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</si>
  <si>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8 - potrubí</t>
  </si>
  <si>
    <t>89711</t>
  </si>
  <si>
    <t>VPUSŤ KANALIZAČNÍ ULIČNÍ KOMPLETNÍ MONOLIT BETON</t>
  </si>
  <si>
    <t>- nová obrubníková vpusť 500*500</t>
  </si>
  <si>
    <t xml:space="preserve">Položka zahrnuje:
- mříže s rámem, koše na bahno,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zřízení všech požadovaných otvorů, kapes, výklenků, prostupů, dutin, drážek a pod., vč. ztížení práce a úprav kolem nich,
- nátěry zabraňující soudržnost betonu a bednění,
- výplň, těsnění a tmelení spar a spojů,
- opatření povrchů betonu izolací proti zemní vlhkosti v částech, kde přijdou do styku se zeminou nebo kamenivem,
- předepsané podkladní konstrukce
Položka nezahrnuje:
- x</t>
  </si>
  <si>
    <t>- betonová obruba silniční 250/150/1000 _x000d_
- včetně betonového lože C25/30n XF3 tl. 100 mm</t>
  </si>
  <si>
    <t>89 = 89,000 =&gt; A</t>
  </si>
  <si>
    <t>- betonová obruba silniční nájezdová 150/150/1000 _x000d_
- včetně betonového lože C25/30n XF3 tl. 100 mm</t>
  </si>
  <si>
    <t>26 = 26,000 =&gt; A</t>
  </si>
  <si>
    <t>- betonová obruba silniční 150/150/1000 přejízdná _x000d_
- včetně betonového lože C25/30n XF3 tl. 100 mm</t>
  </si>
  <si>
    <t>63 = 63,000 =&gt; A</t>
  </si>
  <si>
    <t>d</t>
  </si>
  <si>
    <t>- chodníková obruba 80/150/1000_x000d_
- včetně betonového lože C25/30n XF3 tl. 100 mm</t>
  </si>
  <si>
    <t>47 = 47,000 =&gt; A</t>
  </si>
  <si>
    <t>93541</t>
  </si>
  <si>
    <t>ŽLABY Z DÍLCŮ Z POLYMERBETONU SVĚTLÉ ŠÍŘKY DO 100MM VČETNĚ MŘÍŽÍ</t>
  </si>
  <si>
    <t>- odvodňovací žlab DN100 0,16x0,16m, s kovovou mříží, třída zatížení B125 _x000d_
- včetně dodávky, osazení a montáže</t>
  </si>
  <si>
    <t>17 = 17,000 =&gt; A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</si>
  <si>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</si>
  <si>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96615</t>
  </si>
  <si>
    <t>BOURÁNÍ KONSTRUKCÍ Z PROSTÉHO BETONU</t>
  </si>
  <si>
    <t>- vybourání obetonování _x000d_
- včetně naložení, odvozu a uložení na skládku _x000d_
- poplatek za uložení na skládce viz položka 014102.c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</si>
  <si>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</si>
  <si>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96651</t>
  </si>
  <si>
    <t>ODSTRANĚNÍ ŽLABŮ Z DÍLCŮ (VČET ŠTĚRBINOVÝCH) ŠÍŘKY 100MM</t>
  </si>
  <si>
    <t>- odstranění odvodňovacích žlabů _x000d_
- včetně naložení, odvozu a uložení na skládku _x000d_
- poplatek za uložení na skládce viz položka 014102.c</t>
  </si>
  <si>
    <t>12 = 12,000 =&gt; A</t>
  </si>
  <si>
    <t>- zahrnuje vybourání žlabů včetně podkladních vrstev a eventuelních mříží
- zahrnuje veškerou manipulaci s vybouranou sutí a hmotami včetně uložení na skládku
- nezahrnuje poplatek za skládku, vykáže se v samostatné položce 014**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</si>
</sst>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3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3" fillId="2" borderId="10" xfId="0" applyFont="1" applyFill="1" applyBorder="1" applyAlignment="1" applyProtection="1">
      <alignment horizontal="left"/>
    </xf>
    <xf numFmtId="0" fontId="3" fillId="2" borderId="10" xfId="0" applyFont="1" applyFill="1" applyBorder="1" applyProtection="1"/>
    <xf numFmtId="164" fontId="3" fillId="2" borderId="10" xfId="0" applyNumberFormat="1" applyFont="1" applyFill="1" applyBorder="1" applyProtection="1"/>
    <xf numFmtId="0" fontId="0" fillId="2" borderId="10" xfId="0" applyFill="1" applyBorder="1" applyProtection="1"/>
    <xf numFmtId="0" fontId="3" fillId="2" borderId="11" xfId="0" applyFont="1" applyFill="1" applyBorder="1" applyAlignment="1" applyProtection="1">
      <alignment horizontal="left"/>
    </xf>
    <xf numFmtId="0" fontId="3" fillId="2" borderId="11" xfId="0" applyFont="1" applyFill="1" applyBorder="1" applyProtection="1"/>
    <xf numFmtId="164" fontId="3" fillId="2" borderId="11" xfId="0" applyNumberFormat="1" applyFont="1" applyFill="1" applyBorder="1" applyProtection="1"/>
    <xf numFmtId="0" fontId="6" fillId="3" borderId="12" xfId="0" quotePrefix="1" applyFont="1" applyFill="1" applyBorder="1" applyProtection="1"/>
    <xf numFmtId="164" fontId="3" fillId="3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3" fillId="3" borderId="12" xfId="0" applyNumberFormat="1" applyFont="1" applyFill="1" applyBorder="1" applyProtection="1">
      <protection locked="0"/>
    </xf>
    <xf numFmtId="4" fontId="3" fillId="3" borderId="12" xfId="0" applyNumberFormat="1" applyFont="1" applyFill="1" applyBorder="1" applyProtection="1"/>
    <xf numFmtId="164" fontId="3" fillId="3" borderId="12" xfId="0" applyNumberFormat="1" applyFont="1" applyFill="1" applyBorder="1" applyAlignment="1" applyProtection="1">
      <alignment horizontal="right"/>
      <protection locked="0"/>
    </xf>
    <xf numFmtId="9" fontId="3" fillId="3" borderId="12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0+('0 - 000'!S5+'1 - 101'!S5+'2 - 251'!S5+'3 - 301'!S5+'4 - 341'!S5+'5 - 865'!S5+'6 - 134'!S5+'7 - 301'!S5)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0+('0 - 000'!S6+'1 - 101'!S6+'2 - 251'!S6+'3 - 301'!S6+'4 - 341'!S6+'5 - 865'!S6+'6 - 134'!S6+'7 - 301'!S6)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0+('0 - 000'!S7+'1 - 101'!S7+'2 - 251'!S7+'3 - 301'!S7+'4 - 341'!S7+'5 - 865'!S7+'6 - 134'!S7+'7 - 301'!S7)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SUM(D20,D27)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4" t="s">
        <v>20</v>
      </c>
      <c r="D20" s="25">
        <f>SUM(D21,D22,D23,D24,D25,D26)</f>
        <v>0</v>
      </c>
      <c r="E20" s="26"/>
      <c r="F20" s="25">
        <f>SUM(F21,F22,F23,F24,F25,F26)</f>
        <v>0</v>
      </c>
      <c r="G20" s="13"/>
      <c r="H20" s="2"/>
      <c r="I20" s="2"/>
    </row>
    <row r="21" thickBot="1" ht="13.95">
      <c r="A21" s="10"/>
      <c r="B21" s="27" t="s">
        <v>21</v>
      </c>
      <c r="C21" s="28" t="s">
        <v>22</v>
      </c>
      <c r="D21" s="29">
        <f>'0 - 000'!J10</f>
        <v>0</v>
      </c>
      <c r="E21" s="30"/>
      <c r="F21" s="29">
        <f>('0 - 000'!J11)</f>
        <v>0</v>
      </c>
      <c r="G21" s="13"/>
      <c r="H21" s="2"/>
      <c r="I21" s="2"/>
      <c r="S21" s="9">
        <f>ROUND('0 - 000'!S11,4)</f>
        <v>0</v>
      </c>
    </row>
    <row r="22" thickTop="1" thickBot="1" ht="14.7">
      <c r="A22" s="10"/>
      <c r="B22" s="31" t="s">
        <v>23</v>
      </c>
      <c r="C22" s="32" t="s">
        <v>24</v>
      </c>
      <c r="D22" s="33">
        <f>'1 - 101'!J10</f>
        <v>0</v>
      </c>
      <c r="E22" s="30"/>
      <c r="F22" s="33">
        <f>('1 - 101'!J11)</f>
        <v>0</v>
      </c>
      <c r="G22" s="13"/>
      <c r="H22" s="2"/>
      <c r="I22" s="2"/>
      <c r="S22" s="9">
        <f>ROUND('1 - 101'!S11,4)</f>
        <v>0</v>
      </c>
    </row>
    <row r="23" thickTop="1" thickBot="1" ht="14.7">
      <c r="A23" s="10"/>
      <c r="B23" s="31" t="s">
        <v>25</v>
      </c>
      <c r="C23" s="32" t="s">
        <v>26</v>
      </c>
      <c r="D23" s="33">
        <f>'2 - 251'!J10</f>
        <v>0</v>
      </c>
      <c r="E23" s="30"/>
      <c r="F23" s="33">
        <f>('2 - 251'!J11)</f>
        <v>0</v>
      </c>
      <c r="G23" s="13"/>
      <c r="H23" s="2"/>
      <c r="I23" s="2"/>
      <c r="S23" s="9">
        <f>ROUND('2 - 251'!S11,4)</f>
        <v>0</v>
      </c>
    </row>
    <row r="24" thickTop="1" thickBot="1" ht="14.7">
      <c r="A24" s="10"/>
      <c r="B24" s="31" t="s">
        <v>27</v>
      </c>
      <c r="C24" s="32" t="s">
        <v>28</v>
      </c>
      <c r="D24" s="33">
        <f>'3 - 301'!J10</f>
        <v>0</v>
      </c>
      <c r="E24" s="30"/>
      <c r="F24" s="33">
        <f>('3 - 301'!J11)</f>
        <v>0</v>
      </c>
      <c r="G24" s="13"/>
      <c r="H24" s="2"/>
      <c r="I24" s="2"/>
      <c r="S24" s="9">
        <f>ROUND('3 - 301'!S11,4)</f>
        <v>0</v>
      </c>
    </row>
    <row r="25" thickTop="1" thickBot="1" ht="14.7">
      <c r="A25" s="10"/>
      <c r="B25" s="31" t="s">
        <v>29</v>
      </c>
      <c r="C25" s="32" t="s">
        <v>30</v>
      </c>
      <c r="D25" s="33">
        <f>'4 - 341'!J10</f>
        <v>0</v>
      </c>
      <c r="E25" s="30"/>
      <c r="F25" s="33">
        <f>('4 - 341'!J11)</f>
        <v>0</v>
      </c>
      <c r="G25" s="13"/>
      <c r="H25" s="2"/>
      <c r="I25" s="2"/>
      <c r="S25" s="9">
        <f>ROUND('4 - 341'!S11,4)</f>
        <v>0</v>
      </c>
    </row>
    <row r="26" thickTop="1" thickBot="1" ht="14.7">
      <c r="A26" s="10"/>
      <c r="B26" s="31" t="s">
        <v>31</v>
      </c>
      <c r="C26" s="32" t="s">
        <v>32</v>
      </c>
      <c r="D26" s="33">
        <f>'5 - 865'!J10</f>
        <v>0</v>
      </c>
      <c r="E26" s="30"/>
      <c r="F26" s="33">
        <f>('5 - 865'!J11)</f>
        <v>0</v>
      </c>
      <c r="G26" s="13"/>
      <c r="H26" s="2"/>
      <c r="I26" s="2"/>
      <c r="S26" s="9">
        <f>ROUND('5 - 865'!S11,4)</f>
        <v>0</v>
      </c>
    </row>
    <row r="27" thickTop="1" ht="13.95">
      <c r="A27" s="10"/>
      <c r="B27" s="34" t="s">
        <v>33</v>
      </c>
      <c r="C27" s="34" t="s">
        <v>34</v>
      </c>
      <c r="D27" s="35">
        <f>SUM(D28,D29)</f>
        <v>0</v>
      </c>
      <c r="E27" s="26"/>
      <c r="F27" s="35">
        <f>SUM(F28,F29)</f>
        <v>0</v>
      </c>
      <c r="G27" s="13"/>
      <c r="H27" s="2"/>
      <c r="I27" s="2"/>
    </row>
    <row r="28" thickBot="1" ht="13.95">
      <c r="A28" s="10"/>
      <c r="B28" s="27" t="s">
        <v>35</v>
      </c>
      <c r="C28" s="28" t="s">
        <v>36</v>
      </c>
      <c r="D28" s="29">
        <f>'6 - 134'!J10</f>
        <v>0</v>
      </c>
      <c r="E28" s="30"/>
      <c r="F28" s="29">
        <f>('6 - 134'!J11)</f>
        <v>0</v>
      </c>
      <c r="G28" s="13"/>
      <c r="H28" s="2"/>
      <c r="I28" s="2"/>
      <c r="S28" s="9">
        <f>ROUND('6 - 134'!S11,4)</f>
        <v>0</v>
      </c>
    </row>
    <row r="29" thickTop="1" thickBot="1" ht="14.7">
      <c r="A29" s="10"/>
      <c r="B29" s="31" t="s">
        <v>27</v>
      </c>
      <c r="C29" s="32" t="s">
        <v>28</v>
      </c>
      <c r="D29" s="33">
        <f>'7 - 301'!J10</f>
        <v>0</v>
      </c>
      <c r="E29" s="30"/>
      <c r="F29" s="33">
        <f>('7 - 301'!J11)</f>
        <v>0</v>
      </c>
      <c r="G29" s="13"/>
      <c r="H29" s="2"/>
      <c r="I29" s="2"/>
      <c r="S29" s="9">
        <f>ROUND('7 - 301'!S11,4)</f>
        <v>0</v>
      </c>
    </row>
    <row r="30">
      <c r="A30" s="14"/>
      <c r="B30" s="4"/>
      <c r="C30" s="4"/>
      <c r="D30" s="4"/>
      <c r="E30" s="4"/>
      <c r="F30" s="4"/>
      <c r="G30" s="15"/>
      <c r="H30" s="2"/>
      <c r="I30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1" location="'0 - 000'!A11" display="   └ 000 ꜛ"/>
    <hyperlink ref="B22" location="'1 - 101'!A11" display="   └ 101 ꜛ"/>
    <hyperlink ref="B23" location="'2 - 251'!A11" display="   └ 251 ꜛ"/>
    <hyperlink ref="B24" location="'3 - 301'!A11" display="   └ 301 ꜛ"/>
    <hyperlink ref="B25" location="'4 - 341'!A11" display="   └ 341 ꜛ"/>
    <hyperlink ref="B26" location="'5 - 865'!A11" display="   └ 865 ꜛ"/>
    <hyperlink ref="B28" location="'6 - 134'!A11" display="   └ 134 ꜛ"/>
    <hyperlink ref="B29" location="'7 - 301'!A11" display="   └ 301 ꜛ"/>
  </hyperlink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0+(H71)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38</v>
      </c>
      <c r="B10" s="1"/>
      <c r="C10" s="17"/>
      <c r="D10" s="1"/>
      <c r="E10" s="1"/>
      <c r="F10" s="1"/>
      <c r="G10" s="18"/>
      <c r="H10" s="1"/>
      <c r="I10" s="39" t="s">
        <v>39</v>
      </c>
      <c r="J10" s="40">
        <f>0+H72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40</v>
      </c>
      <c r="B11" s="1"/>
      <c r="C11" s="1"/>
      <c r="D11" s="1"/>
      <c r="E11" s="1"/>
      <c r="F11" s="1"/>
      <c r="G11" s="39"/>
      <c r="H11" s="1"/>
      <c r="I11" s="39" t="s">
        <v>41</v>
      </c>
      <c r="J11" s="40">
        <f>ROUND(0+((H71)*1.21),2)</f>
        <v>0</v>
      </c>
      <c r="K11" s="1"/>
      <c r="L11" s="1"/>
      <c r="M11" s="13"/>
      <c r="N11" s="2"/>
      <c r="O11" s="2"/>
      <c r="P11" s="2"/>
      <c r="Q11" s="41">
        <f>IF(SUM(K20)&gt;0,ROUND(SUM(S20)/SUM(K20)-1,8),0)</f>
        <v>0</v>
      </c>
      <c r="R11" s="9">
        <f>AVERAGE(J71)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42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43</v>
      </c>
      <c r="C19" s="42"/>
      <c r="D19" s="42"/>
      <c r="E19" s="42" t="s">
        <v>44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44">
        <v>0</v>
      </c>
      <c r="C20" s="1"/>
      <c r="D20" s="1"/>
      <c r="E20" s="45" t="s">
        <v>45</v>
      </c>
      <c r="F20" s="1"/>
      <c r="G20" s="1"/>
      <c r="H20" s="1"/>
      <c r="I20" s="1"/>
      <c r="J20" s="1"/>
      <c r="K20" s="46">
        <f>0+J26+J31+J36+J41+J46+J51+J56+J61+J66</f>
        <v>0</v>
      </c>
      <c r="L20" s="46">
        <f>0+L71</f>
        <v>0</v>
      </c>
      <c r="M20" s="13"/>
      <c r="N20" s="2"/>
      <c r="O20" s="2"/>
      <c r="P20" s="2"/>
      <c r="Q20" s="2"/>
      <c r="S20" s="9">
        <f>S71</f>
        <v>0</v>
      </c>
    </row>
    <row r="21" ht="12.75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36" t="s">
        <v>46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42" t="s">
        <v>47</v>
      </c>
      <c r="C24" s="42" t="s">
        <v>43</v>
      </c>
      <c r="D24" s="42" t="s">
        <v>48</v>
      </c>
      <c r="E24" s="42" t="s">
        <v>44</v>
      </c>
      <c r="F24" s="42" t="s">
        <v>49</v>
      </c>
      <c r="G24" s="43" t="s">
        <v>50</v>
      </c>
      <c r="H24" s="23" t="s">
        <v>51</v>
      </c>
      <c r="I24" s="23" t="s">
        <v>52</v>
      </c>
      <c r="J24" s="23" t="s">
        <v>17</v>
      </c>
      <c r="K24" s="43" t="s">
        <v>53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7" t="s">
        <v>54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3"/>
      <c r="N25" s="2"/>
      <c r="O25" s="2"/>
      <c r="P25" s="2"/>
      <c r="Q25" s="2"/>
    </row>
    <row r="26" ht="12.75">
      <c r="A26" s="10"/>
      <c r="B26" s="49">
        <v>1</v>
      </c>
      <c r="C26" s="50" t="s">
        <v>55</v>
      </c>
      <c r="D26" s="50" t="s">
        <v>7</v>
      </c>
      <c r="E26" s="50" t="s">
        <v>56</v>
      </c>
      <c r="F26" s="50" t="s">
        <v>7</v>
      </c>
      <c r="G26" s="51" t="s">
        <v>57</v>
      </c>
      <c r="H26" s="52">
        <v>1</v>
      </c>
      <c r="I26" s="53">
        <v>0</v>
      </c>
      <c r="J26" s="54">
        <f>ROUND(H26*I26,2)</f>
        <v>0</v>
      </c>
      <c r="K26" s="55">
        <v>0.20999999999999999</v>
      </c>
      <c r="L26" s="56">
        <f>ROUND(J26*1.21,2)</f>
        <v>0</v>
      </c>
      <c r="M26" s="13"/>
      <c r="N26" s="2"/>
      <c r="O26" s="2"/>
      <c r="P26" s="2"/>
      <c r="Q26" s="41">
        <f>IF(ISNUMBER(K26),IF(H26&gt;0,IF(I26&gt;0,J26,0),0),0)</f>
        <v>0</v>
      </c>
      <c r="R26" s="9">
        <f>IF(ISNUMBER(K26)=FALSE,J26,0)</f>
        <v>0</v>
      </c>
    </row>
    <row r="27" ht="12.75">
      <c r="A27" s="10"/>
      <c r="B27" s="57" t="s">
        <v>58</v>
      </c>
      <c r="C27" s="1"/>
      <c r="D27" s="1"/>
      <c r="E27" s="58" t="s">
        <v>59</v>
      </c>
      <c r="F27" s="1"/>
      <c r="G27" s="1"/>
      <c r="H27" s="48"/>
      <c r="I27" s="1"/>
      <c r="J27" s="48"/>
      <c r="K27" s="1"/>
      <c r="L27" s="1"/>
      <c r="M27" s="13"/>
      <c r="N27" s="2"/>
      <c r="O27" s="2"/>
      <c r="P27" s="2"/>
      <c r="Q27" s="2"/>
    </row>
    <row r="28" ht="12.75">
      <c r="A28" s="10"/>
      <c r="B28" s="57" t="s">
        <v>60</v>
      </c>
      <c r="C28" s="1"/>
      <c r="D28" s="1"/>
      <c r="E28" s="58" t="s">
        <v>61</v>
      </c>
      <c r="F28" s="1"/>
      <c r="G28" s="1"/>
      <c r="H28" s="48"/>
      <c r="I28" s="1"/>
      <c r="J28" s="48"/>
      <c r="K28" s="1"/>
      <c r="L28" s="1"/>
      <c r="M28" s="13"/>
      <c r="N28" s="2"/>
      <c r="O28" s="2"/>
      <c r="P28" s="2"/>
      <c r="Q28" s="2"/>
    </row>
    <row r="29" ht="12.75">
      <c r="A29" s="10"/>
      <c r="B29" s="57" t="s">
        <v>62</v>
      </c>
      <c r="C29" s="1"/>
      <c r="D29" s="1"/>
      <c r="E29" s="58" t="s">
        <v>63</v>
      </c>
      <c r="F29" s="1"/>
      <c r="G29" s="1"/>
      <c r="H29" s="48"/>
      <c r="I29" s="1"/>
      <c r="J29" s="48"/>
      <c r="K29" s="1"/>
      <c r="L29" s="1"/>
      <c r="M29" s="13"/>
      <c r="N29" s="2"/>
      <c r="O29" s="2"/>
      <c r="P29" s="2"/>
      <c r="Q29" s="2"/>
    </row>
    <row r="30" thickBot="1" ht="12.75">
      <c r="A30" s="10"/>
      <c r="B30" s="59" t="s">
        <v>64</v>
      </c>
      <c r="C30" s="30"/>
      <c r="D30" s="30"/>
      <c r="E30" s="60" t="s">
        <v>65</v>
      </c>
      <c r="F30" s="30"/>
      <c r="G30" s="30"/>
      <c r="H30" s="61"/>
      <c r="I30" s="30"/>
      <c r="J30" s="61"/>
      <c r="K30" s="30"/>
      <c r="L30" s="30"/>
      <c r="M30" s="13"/>
      <c r="N30" s="2"/>
      <c r="O30" s="2"/>
      <c r="P30" s="2"/>
      <c r="Q30" s="2"/>
    </row>
    <row r="31" thickTop="1" ht="12.75">
      <c r="A31" s="10"/>
      <c r="B31" s="49">
        <v>2</v>
      </c>
      <c r="C31" s="50" t="s">
        <v>66</v>
      </c>
      <c r="D31" s="50" t="s">
        <v>7</v>
      </c>
      <c r="E31" s="50" t="s">
        <v>67</v>
      </c>
      <c r="F31" s="50" t="s">
        <v>7</v>
      </c>
      <c r="G31" s="51" t="s">
        <v>57</v>
      </c>
      <c r="H31" s="62">
        <v>1</v>
      </c>
      <c r="I31" s="63">
        <v>0</v>
      </c>
      <c r="J31" s="64">
        <f>ROUND(H31*I31,2)</f>
        <v>0</v>
      </c>
      <c r="K31" s="65">
        <v>0.20999999999999999</v>
      </c>
      <c r="L31" s="66">
        <f>ROUND(J31*1.21,2)</f>
        <v>0</v>
      </c>
      <c r="M31" s="13"/>
      <c r="N31" s="2"/>
      <c r="O31" s="2"/>
      <c r="P31" s="2"/>
      <c r="Q31" s="41">
        <f>IF(ISNUMBER(K31),IF(H31&gt;0,IF(I31&gt;0,J31,0),0),0)</f>
        <v>0</v>
      </c>
      <c r="R31" s="9">
        <f>IF(ISNUMBER(K31)=FALSE,J31,0)</f>
        <v>0</v>
      </c>
    </row>
    <row r="32" ht="12.75">
      <c r="A32" s="10"/>
      <c r="B32" s="57" t="s">
        <v>58</v>
      </c>
      <c r="C32" s="1"/>
      <c r="D32" s="1"/>
      <c r="E32" s="58" t="s">
        <v>68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 ht="12.75">
      <c r="A33" s="10"/>
      <c r="B33" s="57" t="s">
        <v>60</v>
      </c>
      <c r="C33" s="1"/>
      <c r="D33" s="1"/>
      <c r="E33" s="58" t="s">
        <v>61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 ht="12.75">
      <c r="A34" s="10"/>
      <c r="B34" s="57" t="s">
        <v>62</v>
      </c>
      <c r="C34" s="1"/>
      <c r="D34" s="1"/>
      <c r="E34" s="58" t="s">
        <v>63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thickBot="1" ht="12.75">
      <c r="A35" s="10"/>
      <c r="B35" s="59" t="s">
        <v>64</v>
      </c>
      <c r="C35" s="30"/>
      <c r="D35" s="30"/>
      <c r="E35" s="60" t="s">
        <v>65</v>
      </c>
      <c r="F35" s="30"/>
      <c r="G35" s="30"/>
      <c r="H35" s="61"/>
      <c r="I35" s="30"/>
      <c r="J35" s="61"/>
      <c r="K35" s="30"/>
      <c r="L35" s="30"/>
      <c r="M35" s="13"/>
      <c r="N35" s="2"/>
      <c r="O35" s="2"/>
      <c r="P35" s="2"/>
      <c r="Q35" s="2"/>
    </row>
    <row r="36" thickTop="1" ht="12.75">
      <c r="A36" s="10"/>
      <c r="B36" s="49">
        <v>3</v>
      </c>
      <c r="C36" s="50" t="s">
        <v>69</v>
      </c>
      <c r="D36" s="50" t="s">
        <v>7</v>
      </c>
      <c r="E36" s="50" t="s">
        <v>70</v>
      </c>
      <c r="F36" s="50" t="s">
        <v>7</v>
      </c>
      <c r="G36" s="51" t="s">
        <v>57</v>
      </c>
      <c r="H36" s="62">
        <v>1</v>
      </c>
      <c r="I36" s="63">
        <v>0</v>
      </c>
      <c r="J36" s="64">
        <f>ROUND(H36*I36,2)</f>
        <v>0</v>
      </c>
      <c r="K36" s="65">
        <v>0.20999999999999999</v>
      </c>
      <c r="L36" s="66">
        <f>ROUND(J36*1.21,2)</f>
        <v>0</v>
      </c>
      <c r="M36" s="13"/>
      <c r="N36" s="2"/>
      <c r="O36" s="2"/>
      <c r="P36" s="2"/>
      <c r="Q36" s="41">
        <f>IF(ISNUMBER(K36),IF(H36&gt;0,IF(I36&gt;0,J36,0),0),0)</f>
        <v>0</v>
      </c>
      <c r="R36" s="9">
        <f>IF(ISNUMBER(K36)=FALSE,J36,0)</f>
        <v>0</v>
      </c>
    </row>
    <row r="37" ht="12.75">
      <c r="A37" s="10"/>
      <c r="B37" s="57" t="s">
        <v>58</v>
      </c>
      <c r="C37" s="1"/>
      <c r="D37" s="1"/>
      <c r="E37" s="58" t="s">
        <v>71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 ht="12.75">
      <c r="A38" s="10"/>
      <c r="B38" s="57" t="s">
        <v>60</v>
      </c>
      <c r="C38" s="1"/>
      <c r="D38" s="1"/>
      <c r="E38" s="58" t="s">
        <v>61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 ht="12.75">
      <c r="A39" s="10"/>
      <c r="B39" s="57" t="s">
        <v>62</v>
      </c>
      <c r="C39" s="1"/>
      <c r="D39" s="1"/>
      <c r="E39" s="58" t="s">
        <v>72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thickBot="1" ht="12.75">
      <c r="A40" s="10"/>
      <c r="B40" s="59" t="s">
        <v>64</v>
      </c>
      <c r="C40" s="30"/>
      <c r="D40" s="30"/>
      <c r="E40" s="60" t="s">
        <v>65</v>
      </c>
      <c r="F40" s="30"/>
      <c r="G40" s="30"/>
      <c r="H40" s="61"/>
      <c r="I40" s="30"/>
      <c r="J40" s="61"/>
      <c r="K40" s="30"/>
      <c r="L40" s="30"/>
      <c r="M40" s="13"/>
      <c r="N40" s="2"/>
      <c r="O40" s="2"/>
      <c r="P40" s="2"/>
      <c r="Q40" s="2"/>
    </row>
    <row r="41" thickTop="1" ht="12.75">
      <c r="A41" s="10"/>
      <c r="B41" s="49">
        <v>4</v>
      </c>
      <c r="C41" s="50" t="s">
        <v>73</v>
      </c>
      <c r="D41" s="50" t="s">
        <v>7</v>
      </c>
      <c r="E41" s="50" t="s">
        <v>74</v>
      </c>
      <c r="F41" s="50" t="s">
        <v>7</v>
      </c>
      <c r="G41" s="51" t="s">
        <v>57</v>
      </c>
      <c r="H41" s="62">
        <v>1</v>
      </c>
      <c r="I41" s="63">
        <v>0</v>
      </c>
      <c r="J41" s="64">
        <f>ROUND(H41*I41,2)</f>
        <v>0</v>
      </c>
      <c r="K41" s="65">
        <v>0.20999999999999999</v>
      </c>
      <c r="L41" s="66">
        <f>ROUND(J41*1.21,2)</f>
        <v>0</v>
      </c>
      <c r="M41" s="13"/>
      <c r="N41" s="2"/>
      <c r="O41" s="2"/>
      <c r="P41" s="2"/>
      <c r="Q41" s="41">
        <f>IF(ISNUMBER(K41),IF(H41&gt;0,IF(I41&gt;0,J41,0),0),0)</f>
        <v>0</v>
      </c>
      <c r="R41" s="9">
        <f>IF(ISNUMBER(K41)=FALSE,J41,0)</f>
        <v>0</v>
      </c>
    </row>
    <row r="42" ht="12.75">
      <c r="A42" s="10"/>
      <c r="B42" s="57" t="s">
        <v>58</v>
      </c>
      <c r="C42" s="1"/>
      <c r="D42" s="1"/>
      <c r="E42" s="58" t="s">
        <v>75</v>
      </c>
      <c r="F42" s="1"/>
      <c r="G42" s="1"/>
      <c r="H42" s="48"/>
      <c r="I42" s="1"/>
      <c r="J42" s="48"/>
      <c r="K42" s="1"/>
      <c r="L42" s="1"/>
      <c r="M42" s="13"/>
      <c r="N42" s="2"/>
      <c r="O42" s="2"/>
      <c r="P42" s="2"/>
      <c r="Q42" s="2"/>
    </row>
    <row r="43" ht="12.75">
      <c r="A43" s="10"/>
      <c r="B43" s="57" t="s">
        <v>60</v>
      </c>
      <c r="C43" s="1"/>
      <c r="D43" s="1"/>
      <c r="E43" s="58" t="s">
        <v>61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 ht="12.75">
      <c r="A44" s="10"/>
      <c r="B44" s="57" t="s">
        <v>62</v>
      </c>
      <c r="C44" s="1"/>
      <c r="D44" s="1"/>
      <c r="E44" s="58" t="s">
        <v>76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thickBot="1" ht="12.75">
      <c r="A45" s="10"/>
      <c r="B45" s="59" t="s">
        <v>64</v>
      </c>
      <c r="C45" s="30"/>
      <c r="D45" s="30"/>
      <c r="E45" s="60" t="s">
        <v>65</v>
      </c>
      <c r="F45" s="30"/>
      <c r="G45" s="30"/>
      <c r="H45" s="61"/>
      <c r="I45" s="30"/>
      <c r="J45" s="61"/>
      <c r="K45" s="30"/>
      <c r="L45" s="30"/>
      <c r="M45" s="13"/>
      <c r="N45" s="2"/>
      <c r="O45" s="2"/>
      <c r="P45" s="2"/>
      <c r="Q45" s="2"/>
    </row>
    <row r="46" thickTop="1" ht="12.75">
      <c r="A46" s="10"/>
      <c r="B46" s="49">
        <v>5</v>
      </c>
      <c r="C46" s="50" t="s">
        <v>77</v>
      </c>
      <c r="D46" s="50" t="s">
        <v>7</v>
      </c>
      <c r="E46" s="50" t="s">
        <v>78</v>
      </c>
      <c r="F46" s="50" t="s">
        <v>7</v>
      </c>
      <c r="G46" s="51" t="s">
        <v>57</v>
      </c>
      <c r="H46" s="62">
        <v>1</v>
      </c>
      <c r="I46" s="63">
        <v>0</v>
      </c>
      <c r="J46" s="64">
        <f>ROUND(H46*I46,2)</f>
        <v>0</v>
      </c>
      <c r="K46" s="65">
        <v>0.20999999999999999</v>
      </c>
      <c r="L46" s="66">
        <f>ROUND(J46*1.21,2)</f>
        <v>0</v>
      </c>
      <c r="M46" s="13"/>
      <c r="N46" s="2"/>
      <c r="O46" s="2"/>
      <c r="P46" s="2"/>
      <c r="Q46" s="41">
        <f>IF(ISNUMBER(K46),IF(H46&gt;0,IF(I46&gt;0,J46,0),0),0)</f>
        <v>0</v>
      </c>
      <c r="R46" s="9">
        <f>IF(ISNUMBER(K46)=FALSE,J46,0)</f>
        <v>0</v>
      </c>
    </row>
    <row r="47" ht="12.75">
      <c r="A47" s="10"/>
      <c r="B47" s="57" t="s">
        <v>58</v>
      </c>
      <c r="C47" s="1"/>
      <c r="D47" s="1"/>
      <c r="E47" s="58" t="s">
        <v>79</v>
      </c>
      <c r="F47" s="1"/>
      <c r="G47" s="1"/>
      <c r="H47" s="48"/>
      <c r="I47" s="1"/>
      <c r="J47" s="48"/>
      <c r="K47" s="1"/>
      <c r="L47" s="1"/>
      <c r="M47" s="13"/>
      <c r="N47" s="2"/>
      <c r="O47" s="2"/>
      <c r="P47" s="2"/>
      <c r="Q47" s="2"/>
    </row>
    <row r="48" ht="12.75">
      <c r="A48" s="10"/>
      <c r="B48" s="57" t="s">
        <v>60</v>
      </c>
      <c r="C48" s="1"/>
      <c r="D48" s="1"/>
      <c r="E48" s="58" t="s">
        <v>61</v>
      </c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 ht="12.75">
      <c r="A49" s="10"/>
      <c r="B49" s="57" t="s">
        <v>62</v>
      </c>
      <c r="C49" s="1"/>
      <c r="D49" s="1"/>
      <c r="E49" s="58" t="s">
        <v>80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thickBot="1" ht="12.75">
      <c r="A50" s="10"/>
      <c r="B50" s="59" t="s">
        <v>64</v>
      </c>
      <c r="C50" s="30"/>
      <c r="D50" s="30"/>
      <c r="E50" s="60" t="s">
        <v>65</v>
      </c>
      <c r="F50" s="30"/>
      <c r="G50" s="30"/>
      <c r="H50" s="61"/>
      <c r="I50" s="30"/>
      <c r="J50" s="61"/>
      <c r="K50" s="30"/>
      <c r="L50" s="30"/>
      <c r="M50" s="13"/>
      <c r="N50" s="2"/>
      <c r="O50" s="2"/>
      <c r="P50" s="2"/>
      <c r="Q50" s="2"/>
    </row>
    <row r="51" thickTop="1" ht="12.75">
      <c r="A51" s="10"/>
      <c r="B51" s="49">
        <v>6</v>
      </c>
      <c r="C51" s="50" t="s">
        <v>81</v>
      </c>
      <c r="D51" s="50" t="s">
        <v>7</v>
      </c>
      <c r="E51" s="50" t="s">
        <v>82</v>
      </c>
      <c r="F51" s="50" t="s">
        <v>7</v>
      </c>
      <c r="G51" s="51" t="s">
        <v>57</v>
      </c>
      <c r="H51" s="62">
        <v>1</v>
      </c>
      <c r="I51" s="63">
        <v>0</v>
      </c>
      <c r="J51" s="64">
        <f>ROUND(H51*I51,2)</f>
        <v>0</v>
      </c>
      <c r="K51" s="65">
        <v>0.20999999999999999</v>
      </c>
      <c r="L51" s="66">
        <f>ROUND(J51*1.21,2)</f>
        <v>0</v>
      </c>
      <c r="M51" s="13"/>
      <c r="N51" s="2"/>
      <c r="O51" s="2"/>
      <c r="P51" s="2"/>
      <c r="Q51" s="41">
        <f>IF(ISNUMBER(K51),IF(H51&gt;0,IF(I51&gt;0,J51,0),0),0)</f>
        <v>0</v>
      </c>
      <c r="R51" s="9">
        <f>IF(ISNUMBER(K51)=FALSE,J51,0)</f>
        <v>0</v>
      </c>
    </row>
    <row r="52" ht="12.75">
      <c r="A52" s="10"/>
      <c r="B52" s="57" t="s">
        <v>58</v>
      </c>
      <c r="C52" s="1"/>
      <c r="D52" s="1"/>
      <c r="E52" s="58" t="s">
        <v>83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 ht="12.75">
      <c r="A53" s="10"/>
      <c r="B53" s="57" t="s">
        <v>60</v>
      </c>
      <c r="C53" s="1"/>
      <c r="D53" s="1"/>
      <c r="E53" s="58" t="s">
        <v>61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 ht="12.75">
      <c r="A54" s="10"/>
      <c r="B54" s="57" t="s">
        <v>62</v>
      </c>
      <c r="C54" s="1"/>
      <c r="D54" s="1"/>
      <c r="E54" s="58" t="s">
        <v>80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thickBot="1" ht="12.75">
      <c r="A55" s="10"/>
      <c r="B55" s="59" t="s">
        <v>64</v>
      </c>
      <c r="C55" s="30"/>
      <c r="D55" s="30"/>
      <c r="E55" s="60" t="s">
        <v>65</v>
      </c>
      <c r="F55" s="30"/>
      <c r="G55" s="30"/>
      <c r="H55" s="61"/>
      <c r="I55" s="30"/>
      <c r="J55" s="61"/>
      <c r="K55" s="30"/>
      <c r="L55" s="30"/>
      <c r="M55" s="13"/>
      <c r="N55" s="2"/>
      <c r="O55" s="2"/>
      <c r="P55" s="2"/>
      <c r="Q55" s="2"/>
    </row>
    <row r="56" thickTop="1" ht="12.75">
      <c r="A56" s="10"/>
      <c r="B56" s="49">
        <v>7</v>
      </c>
      <c r="C56" s="50" t="s">
        <v>84</v>
      </c>
      <c r="D56" s="50" t="s">
        <v>7</v>
      </c>
      <c r="E56" s="50" t="s">
        <v>85</v>
      </c>
      <c r="F56" s="50" t="s">
        <v>7</v>
      </c>
      <c r="G56" s="51" t="s">
        <v>57</v>
      </c>
      <c r="H56" s="62">
        <v>1</v>
      </c>
      <c r="I56" s="63">
        <v>0</v>
      </c>
      <c r="J56" s="64">
        <f>ROUND(H56*I56,2)</f>
        <v>0</v>
      </c>
      <c r="K56" s="65">
        <v>0.20999999999999999</v>
      </c>
      <c r="L56" s="66">
        <f>ROUND(J56*1.21,2)</f>
        <v>0</v>
      </c>
      <c r="M56" s="13"/>
      <c r="N56" s="2"/>
      <c r="O56" s="2"/>
      <c r="P56" s="2"/>
      <c r="Q56" s="41">
        <f>IF(ISNUMBER(K56),IF(H56&gt;0,IF(I56&gt;0,J56,0),0),0)</f>
        <v>0</v>
      </c>
      <c r="R56" s="9">
        <f>IF(ISNUMBER(K56)=FALSE,J56,0)</f>
        <v>0</v>
      </c>
    </row>
    <row r="57" ht="12.75">
      <c r="A57" s="10"/>
      <c r="B57" s="57" t="s">
        <v>58</v>
      </c>
      <c r="C57" s="1"/>
      <c r="D57" s="1"/>
      <c r="E57" s="58" t="s">
        <v>83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 ht="12.75">
      <c r="A58" s="10"/>
      <c r="B58" s="57" t="s">
        <v>60</v>
      </c>
      <c r="C58" s="1"/>
      <c r="D58" s="1"/>
      <c r="E58" s="58" t="s">
        <v>61</v>
      </c>
      <c r="F58" s="1"/>
      <c r="G58" s="1"/>
      <c r="H58" s="48"/>
      <c r="I58" s="1"/>
      <c r="J58" s="48"/>
      <c r="K58" s="1"/>
      <c r="L58" s="1"/>
      <c r="M58" s="13"/>
      <c r="N58" s="2"/>
      <c r="O58" s="2"/>
      <c r="P58" s="2"/>
      <c r="Q58" s="2"/>
    </row>
    <row r="59" ht="12.75">
      <c r="A59" s="10"/>
      <c r="B59" s="57" t="s">
        <v>62</v>
      </c>
      <c r="C59" s="1"/>
      <c r="D59" s="1"/>
      <c r="E59" s="58" t="s">
        <v>86</v>
      </c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 thickBot="1" ht="12.75">
      <c r="A60" s="10"/>
      <c r="B60" s="59" t="s">
        <v>64</v>
      </c>
      <c r="C60" s="30"/>
      <c r="D60" s="30"/>
      <c r="E60" s="60" t="s">
        <v>65</v>
      </c>
      <c r="F60" s="30"/>
      <c r="G60" s="30"/>
      <c r="H60" s="61"/>
      <c r="I60" s="30"/>
      <c r="J60" s="61"/>
      <c r="K60" s="30"/>
      <c r="L60" s="30"/>
      <c r="M60" s="13"/>
      <c r="N60" s="2"/>
      <c r="O60" s="2"/>
      <c r="P60" s="2"/>
      <c r="Q60" s="2"/>
    </row>
    <row r="61" thickTop="1" ht="12.75">
      <c r="A61" s="10"/>
      <c r="B61" s="49">
        <v>8</v>
      </c>
      <c r="C61" s="50" t="s">
        <v>87</v>
      </c>
      <c r="D61" s="50" t="s">
        <v>7</v>
      </c>
      <c r="E61" s="50" t="s">
        <v>88</v>
      </c>
      <c r="F61" s="50" t="s">
        <v>7</v>
      </c>
      <c r="G61" s="51" t="s">
        <v>57</v>
      </c>
      <c r="H61" s="62">
        <v>1</v>
      </c>
      <c r="I61" s="63">
        <v>0</v>
      </c>
      <c r="J61" s="64">
        <f>ROUND(H61*I61,2)</f>
        <v>0</v>
      </c>
      <c r="K61" s="65">
        <v>0.20999999999999999</v>
      </c>
      <c r="L61" s="66">
        <f>ROUND(J61*1.21,2)</f>
        <v>0</v>
      </c>
      <c r="M61" s="13"/>
      <c r="N61" s="2"/>
      <c r="O61" s="2"/>
      <c r="P61" s="2"/>
      <c r="Q61" s="41">
        <f>IF(ISNUMBER(K61),IF(H61&gt;0,IF(I61&gt;0,J61,0),0),0)</f>
        <v>0</v>
      </c>
      <c r="R61" s="9">
        <f>IF(ISNUMBER(K61)=FALSE,J61,0)</f>
        <v>0</v>
      </c>
    </row>
    <row r="62" ht="12.75">
      <c r="A62" s="10"/>
      <c r="B62" s="57" t="s">
        <v>58</v>
      </c>
      <c r="C62" s="1"/>
      <c r="D62" s="1"/>
      <c r="E62" s="58" t="s">
        <v>89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 ht="12.75">
      <c r="A63" s="10"/>
      <c r="B63" s="57" t="s">
        <v>60</v>
      </c>
      <c r="C63" s="1"/>
      <c r="D63" s="1"/>
      <c r="E63" s="58" t="s">
        <v>61</v>
      </c>
      <c r="F63" s="1"/>
      <c r="G63" s="1"/>
      <c r="H63" s="48"/>
      <c r="I63" s="1"/>
      <c r="J63" s="48"/>
      <c r="K63" s="1"/>
      <c r="L63" s="1"/>
      <c r="M63" s="13"/>
      <c r="N63" s="2"/>
      <c r="O63" s="2"/>
      <c r="P63" s="2"/>
      <c r="Q63" s="2"/>
    </row>
    <row r="64" ht="12.75">
      <c r="A64" s="10"/>
      <c r="B64" s="57" t="s">
        <v>62</v>
      </c>
      <c r="C64" s="1"/>
      <c r="D64" s="1"/>
      <c r="E64" s="58" t="s">
        <v>76</v>
      </c>
      <c r="F64" s="1"/>
      <c r="G64" s="1"/>
      <c r="H64" s="48"/>
      <c r="I64" s="1"/>
      <c r="J64" s="48"/>
      <c r="K64" s="1"/>
      <c r="L64" s="1"/>
      <c r="M64" s="13"/>
      <c r="N64" s="2"/>
      <c r="O64" s="2"/>
      <c r="P64" s="2"/>
      <c r="Q64" s="2"/>
    </row>
    <row r="65" thickBot="1" ht="12.75">
      <c r="A65" s="10"/>
      <c r="B65" s="59" t="s">
        <v>64</v>
      </c>
      <c r="C65" s="30"/>
      <c r="D65" s="30"/>
      <c r="E65" s="60" t="s">
        <v>65</v>
      </c>
      <c r="F65" s="30"/>
      <c r="G65" s="30"/>
      <c r="H65" s="61"/>
      <c r="I65" s="30"/>
      <c r="J65" s="61"/>
      <c r="K65" s="30"/>
      <c r="L65" s="30"/>
      <c r="M65" s="13"/>
      <c r="N65" s="2"/>
      <c r="O65" s="2"/>
      <c r="P65" s="2"/>
      <c r="Q65" s="2"/>
    </row>
    <row r="66" thickTop="1" ht="12.75">
      <c r="A66" s="10"/>
      <c r="B66" s="49">
        <v>9</v>
      </c>
      <c r="C66" s="50" t="s">
        <v>90</v>
      </c>
      <c r="D66" s="50" t="s">
        <v>7</v>
      </c>
      <c r="E66" s="50" t="s">
        <v>91</v>
      </c>
      <c r="F66" s="50" t="s">
        <v>7</v>
      </c>
      <c r="G66" s="51" t="s">
        <v>92</v>
      </c>
      <c r="H66" s="62">
        <v>1</v>
      </c>
      <c r="I66" s="63">
        <v>0</v>
      </c>
      <c r="J66" s="64">
        <f>ROUND(H66*I66,2)</f>
        <v>0</v>
      </c>
      <c r="K66" s="65">
        <v>0.20999999999999999</v>
      </c>
      <c r="L66" s="66">
        <f>ROUND(J66*1.21,2)</f>
        <v>0</v>
      </c>
      <c r="M66" s="13"/>
      <c r="N66" s="2"/>
      <c r="O66" s="2"/>
      <c r="P66" s="2"/>
      <c r="Q66" s="41">
        <f>IF(ISNUMBER(K66),IF(H66&gt;0,IF(I66&gt;0,J66,0),0),0)</f>
        <v>0</v>
      </c>
      <c r="R66" s="9">
        <f>IF(ISNUMBER(K66)=FALSE,J66,0)</f>
        <v>0</v>
      </c>
    </row>
    <row r="67" ht="12.75">
      <c r="A67" s="10"/>
      <c r="B67" s="57" t="s">
        <v>58</v>
      </c>
      <c r="C67" s="1"/>
      <c r="D67" s="1"/>
      <c r="E67" s="58" t="s">
        <v>93</v>
      </c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 ht="12.75">
      <c r="A68" s="10"/>
      <c r="B68" s="57" t="s">
        <v>60</v>
      </c>
      <c r="C68" s="1"/>
      <c r="D68" s="1"/>
      <c r="E68" s="58" t="s">
        <v>61</v>
      </c>
      <c r="F68" s="1"/>
      <c r="G68" s="1"/>
      <c r="H68" s="48"/>
      <c r="I68" s="1"/>
      <c r="J68" s="48"/>
      <c r="K68" s="1"/>
      <c r="L68" s="1"/>
      <c r="M68" s="13"/>
      <c r="N68" s="2"/>
      <c r="O68" s="2"/>
      <c r="P68" s="2"/>
      <c r="Q68" s="2"/>
    </row>
    <row r="69" ht="12.75">
      <c r="A69" s="10"/>
      <c r="B69" s="57" t="s">
        <v>62</v>
      </c>
      <c r="C69" s="1"/>
      <c r="D69" s="1"/>
      <c r="E69" s="58" t="s">
        <v>94</v>
      </c>
      <c r="F69" s="1"/>
      <c r="G69" s="1"/>
      <c r="H69" s="48"/>
      <c r="I69" s="1"/>
      <c r="J69" s="48"/>
      <c r="K69" s="1"/>
      <c r="L69" s="1"/>
      <c r="M69" s="13"/>
      <c r="N69" s="2"/>
      <c r="O69" s="2"/>
      <c r="P69" s="2"/>
      <c r="Q69" s="2"/>
    </row>
    <row r="70" thickBot="1" ht="12.75">
      <c r="A70" s="10"/>
      <c r="B70" s="59" t="s">
        <v>64</v>
      </c>
      <c r="C70" s="30"/>
      <c r="D70" s="30"/>
      <c r="E70" s="60" t="s">
        <v>65</v>
      </c>
      <c r="F70" s="30"/>
      <c r="G70" s="30"/>
      <c r="H70" s="61"/>
      <c r="I70" s="30"/>
      <c r="J70" s="61"/>
      <c r="K70" s="30"/>
      <c r="L70" s="30"/>
      <c r="M70" s="13"/>
      <c r="N70" s="2"/>
      <c r="O70" s="2"/>
      <c r="P70" s="2"/>
      <c r="Q70" s="2"/>
    </row>
    <row r="71" thickTop="1" thickBot="1" ht="25" customHeight="1">
      <c r="A71" s="10"/>
      <c r="B71" s="1"/>
      <c r="C71" s="67">
        <v>0</v>
      </c>
      <c r="D71" s="1"/>
      <c r="E71" s="67" t="s">
        <v>45</v>
      </c>
      <c r="F71" s="1"/>
      <c r="G71" s="68" t="s">
        <v>95</v>
      </c>
      <c r="H71" s="69">
        <f>J26+J31+J36+J41+J46+J51+J56+J61+J66</f>
        <v>0</v>
      </c>
      <c r="I71" s="68" t="s">
        <v>96</v>
      </c>
      <c r="J71" s="70">
        <f>(L71-H71)</f>
        <v>0</v>
      </c>
      <c r="K71" s="68" t="s">
        <v>97</v>
      </c>
      <c r="L71" s="71">
        <f>ROUND((J26+J31+J36+J41+J46+J51+J56+J61+J66)*1.21,2)</f>
        <v>0</v>
      </c>
      <c r="M71" s="13"/>
      <c r="N71" s="2"/>
      <c r="O71" s="2"/>
      <c r="P71" s="2"/>
      <c r="Q71" s="41">
        <f>0+Q26+Q31+Q36+Q41+Q46+Q51+Q56+Q61+Q66</f>
        <v>0</v>
      </c>
      <c r="R71" s="9">
        <f>0+R26+R31+R36+R41+R46+R51+R56+R61+R66</f>
        <v>0</v>
      </c>
      <c r="S71" s="72">
        <f>Q71*(1+J71)+R71</f>
        <v>0</v>
      </c>
    </row>
    <row r="72" thickTop="1" thickBot="1" ht="25" customHeight="1">
      <c r="A72" s="10"/>
      <c r="B72" s="73"/>
      <c r="C72" s="73"/>
      <c r="D72" s="73"/>
      <c r="E72" s="73"/>
      <c r="F72" s="73"/>
      <c r="G72" s="74" t="s">
        <v>98</v>
      </c>
      <c r="H72" s="75">
        <f>0+J26+J31+J36+J41+J46+J51+J56+J61+J66</f>
        <v>0</v>
      </c>
      <c r="I72" s="74" t="s">
        <v>99</v>
      </c>
      <c r="J72" s="76">
        <f>0+J71</f>
        <v>0</v>
      </c>
      <c r="K72" s="74" t="s">
        <v>100</v>
      </c>
      <c r="L72" s="77">
        <f>0+L71</f>
        <v>0</v>
      </c>
      <c r="M72" s="13"/>
      <c r="N72" s="2"/>
      <c r="O72" s="2"/>
      <c r="P72" s="2"/>
      <c r="Q72" s="2"/>
    </row>
    <row r="73" ht="12.75">
      <c r="A73" s="14"/>
      <c r="B73" s="4"/>
      <c r="C73" s="4"/>
      <c r="D73" s="4"/>
      <c r="E73" s="4"/>
      <c r="F73" s="4"/>
      <c r="G73" s="4"/>
      <c r="H73" s="78"/>
      <c r="I73" s="4"/>
      <c r="J73" s="78"/>
      <c r="K73" s="4"/>
      <c r="L73" s="4"/>
      <c r="M73" s="15"/>
      <c r="N73" s="2"/>
      <c r="O73" s="2"/>
      <c r="P73" s="2"/>
      <c r="Q73" s="2"/>
    </row>
    <row r="74" ht="12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"/>
      <c r="O74" s="2"/>
      <c r="P74" s="2"/>
      <c r="Q74" s="2"/>
    </row>
  </sheetData>
  <mergeCells count="51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2:C23"/>
    <mergeCell ref="B25:L25"/>
    <mergeCell ref="B27:D27"/>
    <mergeCell ref="B28:D28"/>
    <mergeCell ref="B29:D29"/>
    <mergeCell ref="B30:D30"/>
    <mergeCell ref="B32:D32"/>
    <mergeCell ref="B33:D33"/>
    <mergeCell ref="B34:D34"/>
    <mergeCell ref="B35:D35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0+(H52+H170+H193+H226+H264+H282+H360)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38</v>
      </c>
      <c r="B10" s="1"/>
      <c r="C10" s="17"/>
      <c r="D10" s="1"/>
      <c r="E10" s="1"/>
      <c r="F10" s="1"/>
      <c r="G10" s="18"/>
      <c r="H10" s="1"/>
      <c r="I10" s="39" t="s">
        <v>39</v>
      </c>
      <c r="J10" s="40">
        <f>0+H53+H171+H194+H227+H265+H283+H361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101</v>
      </c>
      <c r="B11" s="1"/>
      <c r="C11" s="1"/>
      <c r="D11" s="1"/>
      <c r="E11" s="1"/>
      <c r="F11" s="1"/>
      <c r="G11" s="39"/>
      <c r="H11" s="1"/>
      <c r="I11" s="39" t="s">
        <v>41</v>
      </c>
      <c r="J11" s="40">
        <f>ROUND(0+((H52+H170+H193+H226+H264+H282+H360)*1.21),2)</f>
        <v>0</v>
      </c>
      <c r="K11" s="1"/>
      <c r="L11" s="1"/>
      <c r="M11" s="13"/>
      <c r="N11" s="2"/>
      <c r="O11" s="2"/>
      <c r="P11" s="2"/>
      <c r="Q11" s="41">
        <f>IF(SUM(K20:K26)&gt;0,ROUND(SUM(S20:S26)/SUM(K20:K26)-1,8),0)</f>
        <v>0</v>
      </c>
      <c r="R11" s="9">
        <f>AVERAGE(J52,J170,J193,J226,J264,J282,J360)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42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43</v>
      </c>
      <c r="C19" s="42"/>
      <c r="D19" s="42"/>
      <c r="E19" s="42" t="s">
        <v>44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44">
        <v>0</v>
      </c>
      <c r="C20" s="1"/>
      <c r="D20" s="1"/>
      <c r="E20" s="45" t="s">
        <v>45</v>
      </c>
      <c r="F20" s="1"/>
      <c r="G20" s="1"/>
      <c r="H20" s="1"/>
      <c r="I20" s="1"/>
      <c r="J20" s="1"/>
      <c r="K20" s="46">
        <f>0+J32+J37+J42+J47</f>
        <v>0</v>
      </c>
      <c r="L20" s="46">
        <f>0+L52</f>
        <v>0</v>
      </c>
      <c r="M20" s="13"/>
      <c r="N20" s="2"/>
      <c r="O20" s="2"/>
      <c r="P20" s="2"/>
      <c r="Q20" s="2"/>
      <c r="S20" s="9">
        <f>S52</f>
        <v>0</v>
      </c>
    </row>
    <row r="21" ht="12.75">
      <c r="A21" s="10"/>
      <c r="B21" s="44">
        <v>1</v>
      </c>
      <c r="C21" s="1"/>
      <c r="D21" s="1"/>
      <c r="E21" s="45" t="s">
        <v>102</v>
      </c>
      <c r="F21" s="1"/>
      <c r="G21" s="1"/>
      <c r="H21" s="1"/>
      <c r="I21" s="1"/>
      <c r="J21" s="1"/>
      <c r="K21" s="46">
        <f>0+J55+J60+J65+J70+J75+J80+J85+J90+J95+J100+J105+J110+J115+J120+J125+J130+J135+J140+J145+J150+J155+J160+J165</f>
        <v>0</v>
      </c>
      <c r="L21" s="46">
        <f>0+L170</f>
        <v>0</v>
      </c>
      <c r="M21" s="13"/>
      <c r="N21" s="2"/>
      <c r="O21" s="2"/>
      <c r="P21" s="2"/>
      <c r="Q21" s="2"/>
      <c r="S21" s="9">
        <f>S170</f>
        <v>0</v>
      </c>
    </row>
    <row r="22" ht="12.75">
      <c r="A22" s="10"/>
      <c r="B22" s="44">
        <v>2</v>
      </c>
      <c r="C22" s="1"/>
      <c r="D22" s="1"/>
      <c r="E22" s="45" t="s">
        <v>103</v>
      </c>
      <c r="F22" s="1"/>
      <c r="G22" s="1"/>
      <c r="H22" s="1"/>
      <c r="I22" s="1"/>
      <c r="J22" s="1"/>
      <c r="K22" s="46">
        <f>0+J173+J178+J183+J188</f>
        <v>0</v>
      </c>
      <c r="L22" s="46">
        <f>0+L193</f>
        <v>0</v>
      </c>
      <c r="M22" s="13"/>
      <c r="N22" s="2"/>
      <c r="O22" s="2"/>
      <c r="P22" s="2"/>
      <c r="Q22" s="2"/>
      <c r="S22" s="9">
        <f>S193</f>
        <v>0</v>
      </c>
    </row>
    <row r="23" ht="12.75">
      <c r="A23" s="10"/>
      <c r="B23" s="44">
        <v>4</v>
      </c>
      <c r="C23" s="1"/>
      <c r="D23" s="1"/>
      <c r="E23" s="45" t="s">
        <v>104</v>
      </c>
      <c r="F23" s="1"/>
      <c r="G23" s="1"/>
      <c r="H23" s="1"/>
      <c r="I23" s="1"/>
      <c r="J23" s="1"/>
      <c r="K23" s="46">
        <f>0+J196+J201+J206+J211+J216+J221</f>
        <v>0</v>
      </c>
      <c r="L23" s="46">
        <f>0+L226</f>
        <v>0</v>
      </c>
      <c r="M23" s="13"/>
      <c r="N23" s="2"/>
      <c r="O23" s="2"/>
      <c r="P23" s="2"/>
      <c r="Q23" s="2"/>
      <c r="S23" s="9">
        <f>S226</f>
        <v>0</v>
      </c>
    </row>
    <row r="24" ht="12.75">
      <c r="A24" s="10"/>
      <c r="B24" s="44">
        <v>5</v>
      </c>
      <c r="C24" s="1"/>
      <c r="D24" s="1"/>
      <c r="E24" s="45" t="s">
        <v>105</v>
      </c>
      <c r="F24" s="1"/>
      <c r="G24" s="1"/>
      <c r="H24" s="1"/>
      <c r="I24" s="1"/>
      <c r="J24" s="1"/>
      <c r="K24" s="46">
        <f>0+J229+J234+J239+J244+J249+J254+J259</f>
        <v>0</v>
      </c>
      <c r="L24" s="46">
        <f>0+L264</f>
        <v>0</v>
      </c>
      <c r="M24" s="13"/>
      <c r="N24" s="2"/>
      <c r="O24" s="2"/>
      <c r="P24" s="2"/>
      <c r="Q24" s="2"/>
      <c r="S24" s="9">
        <f>S264</f>
        <v>0</v>
      </c>
    </row>
    <row r="25" ht="12.75">
      <c r="A25" s="10"/>
      <c r="B25" s="44">
        <v>8</v>
      </c>
      <c r="C25" s="1"/>
      <c r="D25" s="1"/>
      <c r="E25" s="45" t="s">
        <v>106</v>
      </c>
      <c r="F25" s="1"/>
      <c r="G25" s="1"/>
      <c r="H25" s="1"/>
      <c r="I25" s="1"/>
      <c r="J25" s="1"/>
      <c r="K25" s="46">
        <f>0+J267+J272+J277</f>
        <v>0</v>
      </c>
      <c r="L25" s="46">
        <f>0+L282</f>
        <v>0</v>
      </c>
      <c r="M25" s="79"/>
      <c r="N25" s="2"/>
      <c r="O25" s="2"/>
      <c r="P25" s="2"/>
      <c r="Q25" s="2"/>
      <c r="S25" s="9">
        <f>S282</f>
        <v>0</v>
      </c>
    </row>
    <row r="26" ht="12.75">
      <c r="A26" s="10"/>
      <c r="B26" s="44">
        <v>9</v>
      </c>
      <c r="C26" s="1"/>
      <c r="D26" s="1"/>
      <c r="E26" s="45" t="s">
        <v>107</v>
      </c>
      <c r="F26" s="1"/>
      <c r="G26" s="1"/>
      <c r="H26" s="1"/>
      <c r="I26" s="1"/>
      <c r="J26" s="1"/>
      <c r="K26" s="46">
        <f>0+J285+J290+J295+J300+J305+J310+J315+J320+J325+J330+J335+J340+J345+J350+J355</f>
        <v>0</v>
      </c>
      <c r="L26" s="46">
        <f>0+L360</f>
        <v>0</v>
      </c>
      <c r="M26" s="79"/>
      <c r="N26" s="2"/>
      <c r="O26" s="2"/>
      <c r="P26" s="2"/>
      <c r="Q26" s="2"/>
      <c r="S26" s="9">
        <f>S360</f>
        <v>0</v>
      </c>
    </row>
    <row r="27" ht="12.75">
      <c r="A27" s="1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0"/>
      <c r="N27" s="2"/>
      <c r="O27" s="2"/>
      <c r="P27" s="2"/>
      <c r="Q27" s="2"/>
    </row>
    <row r="28" ht="14" customHeight="1">
      <c r="A28" s="4"/>
      <c r="B28" s="36" t="s">
        <v>46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1"/>
      <c r="N29" s="2"/>
      <c r="O29" s="2"/>
      <c r="P29" s="2"/>
      <c r="Q29" s="2"/>
    </row>
    <row r="30" ht="18" customHeight="1">
      <c r="A30" s="10"/>
      <c r="B30" s="42" t="s">
        <v>47</v>
      </c>
      <c r="C30" s="42" t="s">
        <v>43</v>
      </c>
      <c r="D30" s="42" t="s">
        <v>48</v>
      </c>
      <c r="E30" s="42" t="s">
        <v>44</v>
      </c>
      <c r="F30" s="42" t="s">
        <v>49</v>
      </c>
      <c r="G30" s="43" t="s">
        <v>50</v>
      </c>
      <c r="H30" s="23" t="s">
        <v>51</v>
      </c>
      <c r="I30" s="23" t="s">
        <v>52</v>
      </c>
      <c r="J30" s="23" t="s">
        <v>17</v>
      </c>
      <c r="K30" s="43" t="s">
        <v>53</v>
      </c>
      <c r="L30" s="23" t="s">
        <v>18</v>
      </c>
      <c r="M30" s="79"/>
      <c r="N30" s="2"/>
      <c r="O30" s="2"/>
      <c r="P30" s="2"/>
      <c r="Q30" s="2"/>
    </row>
    <row r="31" ht="40" customHeight="1">
      <c r="A31" s="10"/>
      <c r="B31" s="47" t="s">
        <v>54</v>
      </c>
      <c r="C31" s="1"/>
      <c r="D31" s="1"/>
      <c r="E31" s="1"/>
      <c r="F31" s="1"/>
      <c r="G31" s="1"/>
      <c r="H31" s="48"/>
      <c r="I31" s="1"/>
      <c r="J31" s="48"/>
      <c r="K31" s="1"/>
      <c r="L31" s="1"/>
      <c r="M31" s="13"/>
      <c r="N31" s="2"/>
      <c r="O31" s="2"/>
      <c r="P31" s="2"/>
      <c r="Q31" s="2"/>
    </row>
    <row r="32" ht="12.75">
      <c r="A32" s="10"/>
      <c r="B32" s="49">
        <v>1</v>
      </c>
      <c r="C32" s="50" t="s">
        <v>108</v>
      </c>
      <c r="D32" s="50" t="s">
        <v>109</v>
      </c>
      <c r="E32" s="50" t="s">
        <v>110</v>
      </c>
      <c r="F32" s="50" t="s">
        <v>7</v>
      </c>
      <c r="G32" s="51" t="s">
        <v>111</v>
      </c>
      <c r="H32" s="52">
        <v>4441.3199999999997</v>
      </c>
      <c r="I32" s="53">
        <v>0</v>
      </c>
      <c r="J32" s="54">
        <f>ROUND(H32*I32,2)</f>
        <v>0</v>
      </c>
      <c r="K32" s="55">
        <v>0.20999999999999999</v>
      </c>
      <c r="L32" s="56">
        <f>ROUND(J32*1.21,2)</f>
        <v>0</v>
      </c>
      <c r="M32" s="13"/>
      <c r="N32" s="2"/>
      <c r="O32" s="2"/>
      <c r="P32" s="2"/>
      <c r="Q32" s="41">
        <f>IF(ISNUMBER(K32),IF(H32&gt;0,IF(I32&gt;0,J32,0),0),0)</f>
        <v>0</v>
      </c>
      <c r="R32" s="9">
        <f>IF(ISNUMBER(K32)=FALSE,J32,0)</f>
        <v>0</v>
      </c>
    </row>
    <row r="33" ht="12.75">
      <c r="A33" s="10"/>
      <c r="B33" s="57" t="s">
        <v>58</v>
      </c>
      <c r="C33" s="1"/>
      <c r="D33" s="1"/>
      <c r="E33" s="58" t="s">
        <v>112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 ht="12.75">
      <c r="A34" s="10"/>
      <c r="B34" s="57" t="s">
        <v>60</v>
      </c>
      <c r="C34" s="1"/>
      <c r="D34" s="1"/>
      <c r="E34" s="58" t="s">
        <v>113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ht="12.75">
      <c r="A35" s="10"/>
      <c r="B35" s="57" t="s">
        <v>62</v>
      </c>
      <c r="C35" s="1"/>
      <c r="D35" s="1"/>
      <c r="E35" s="58" t="s">
        <v>114</v>
      </c>
      <c r="F35" s="1"/>
      <c r="G35" s="1"/>
      <c r="H35" s="48"/>
      <c r="I35" s="1"/>
      <c r="J35" s="48"/>
      <c r="K35" s="1"/>
      <c r="L35" s="1"/>
      <c r="M35" s="13"/>
      <c r="N35" s="2"/>
      <c r="O35" s="2"/>
      <c r="P35" s="2"/>
      <c r="Q35" s="2"/>
    </row>
    <row r="36" thickBot="1" ht="12.75">
      <c r="A36" s="10"/>
      <c r="B36" s="59" t="s">
        <v>64</v>
      </c>
      <c r="C36" s="30"/>
      <c r="D36" s="30"/>
      <c r="E36" s="60" t="s">
        <v>65</v>
      </c>
      <c r="F36" s="30"/>
      <c r="G36" s="30"/>
      <c r="H36" s="61"/>
      <c r="I36" s="30"/>
      <c r="J36" s="61"/>
      <c r="K36" s="30"/>
      <c r="L36" s="30"/>
      <c r="M36" s="13"/>
      <c r="N36" s="2"/>
      <c r="O36" s="2"/>
      <c r="P36" s="2"/>
      <c r="Q36" s="2"/>
    </row>
    <row r="37" thickTop="1" ht="12.75">
      <c r="A37" s="10"/>
      <c r="B37" s="49">
        <v>2</v>
      </c>
      <c r="C37" s="50" t="s">
        <v>108</v>
      </c>
      <c r="D37" s="50" t="s">
        <v>115</v>
      </c>
      <c r="E37" s="50" t="s">
        <v>110</v>
      </c>
      <c r="F37" s="50" t="s">
        <v>7</v>
      </c>
      <c r="G37" s="51" t="s">
        <v>111</v>
      </c>
      <c r="H37" s="62">
        <v>1484</v>
      </c>
      <c r="I37" s="63">
        <v>0</v>
      </c>
      <c r="J37" s="64">
        <f>ROUND(H37*I37,2)</f>
        <v>0</v>
      </c>
      <c r="K37" s="65">
        <v>0.20999999999999999</v>
      </c>
      <c r="L37" s="66">
        <f>ROUND(J37*1.21,2)</f>
        <v>0</v>
      </c>
      <c r="M37" s="13"/>
      <c r="N37" s="2"/>
      <c r="O37" s="2"/>
      <c r="P37" s="2"/>
      <c r="Q37" s="41">
        <f>IF(ISNUMBER(K37),IF(H37&gt;0,IF(I37&gt;0,J37,0),0),0)</f>
        <v>0</v>
      </c>
      <c r="R37" s="9">
        <f>IF(ISNUMBER(K37)=FALSE,J37,0)</f>
        <v>0</v>
      </c>
    </row>
    <row r="38" ht="12.75">
      <c r="A38" s="10"/>
      <c r="B38" s="57" t="s">
        <v>58</v>
      </c>
      <c r="C38" s="1"/>
      <c r="D38" s="1"/>
      <c r="E38" s="58" t="s">
        <v>116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 ht="12.75">
      <c r="A39" s="10"/>
      <c r="B39" s="57" t="s">
        <v>60</v>
      </c>
      <c r="C39" s="1"/>
      <c r="D39" s="1"/>
      <c r="E39" s="58" t="s">
        <v>117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ht="12.75">
      <c r="A40" s="10"/>
      <c r="B40" s="57" t="s">
        <v>62</v>
      </c>
      <c r="C40" s="1"/>
      <c r="D40" s="1"/>
      <c r="E40" s="58" t="s">
        <v>118</v>
      </c>
      <c r="F40" s="1"/>
      <c r="G40" s="1"/>
      <c r="H40" s="48"/>
      <c r="I40" s="1"/>
      <c r="J40" s="48"/>
      <c r="K40" s="1"/>
      <c r="L40" s="1"/>
      <c r="M40" s="13"/>
      <c r="N40" s="2"/>
      <c r="O40" s="2"/>
      <c r="P40" s="2"/>
      <c r="Q40" s="2"/>
    </row>
    <row r="41" thickBot="1" ht="12.75">
      <c r="A41" s="10"/>
      <c r="B41" s="59" t="s">
        <v>64</v>
      </c>
      <c r="C41" s="30"/>
      <c r="D41" s="30"/>
      <c r="E41" s="60" t="s">
        <v>65</v>
      </c>
      <c r="F41" s="30"/>
      <c r="G41" s="30"/>
      <c r="H41" s="61"/>
      <c r="I41" s="30"/>
      <c r="J41" s="61"/>
      <c r="K41" s="30"/>
      <c r="L41" s="30"/>
      <c r="M41" s="13"/>
      <c r="N41" s="2"/>
      <c r="O41" s="2"/>
      <c r="P41" s="2"/>
      <c r="Q41" s="2"/>
    </row>
    <row r="42" thickTop="1" ht="12.75">
      <c r="A42" s="10"/>
      <c r="B42" s="49">
        <v>3</v>
      </c>
      <c r="C42" s="50" t="s">
        <v>108</v>
      </c>
      <c r="D42" s="50" t="s">
        <v>119</v>
      </c>
      <c r="E42" s="50" t="s">
        <v>110</v>
      </c>
      <c r="F42" s="50" t="s">
        <v>7</v>
      </c>
      <c r="G42" s="51" t="s">
        <v>111</v>
      </c>
      <c r="H42" s="62">
        <v>5.375</v>
      </c>
      <c r="I42" s="63">
        <v>0</v>
      </c>
      <c r="J42" s="64">
        <f>ROUND(H42*I42,2)</f>
        <v>0</v>
      </c>
      <c r="K42" s="65">
        <v>0.20999999999999999</v>
      </c>
      <c r="L42" s="66">
        <f>ROUND(J42*1.21,2)</f>
        <v>0</v>
      </c>
      <c r="M42" s="13"/>
      <c r="N42" s="2"/>
      <c r="O42" s="2"/>
      <c r="P42" s="2"/>
      <c r="Q42" s="41">
        <f>IF(ISNUMBER(K42),IF(H42&gt;0,IF(I42&gt;0,J42,0),0),0)</f>
        <v>0</v>
      </c>
      <c r="R42" s="9">
        <f>IF(ISNUMBER(K42)=FALSE,J42,0)</f>
        <v>0</v>
      </c>
    </row>
    <row r="43" ht="12.75">
      <c r="A43" s="10"/>
      <c r="B43" s="57" t="s">
        <v>58</v>
      </c>
      <c r="C43" s="1"/>
      <c r="D43" s="1"/>
      <c r="E43" s="58" t="s">
        <v>120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 ht="12.75">
      <c r="A44" s="10"/>
      <c r="B44" s="57" t="s">
        <v>60</v>
      </c>
      <c r="C44" s="1"/>
      <c r="D44" s="1"/>
      <c r="E44" s="58" t="s">
        <v>121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ht="12.75">
      <c r="A45" s="10"/>
      <c r="B45" s="57" t="s">
        <v>62</v>
      </c>
      <c r="C45" s="1"/>
      <c r="D45" s="1"/>
      <c r="E45" s="58" t="s">
        <v>114</v>
      </c>
      <c r="F45" s="1"/>
      <c r="G45" s="1"/>
      <c r="H45" s="48"/>
      <c r="I45" s="1"/>
      <c r="J45" s="48"/>
      <c r="K45" s="1"/>
      <c r="L45" s="1"/>
      <c r="M45" s="13"/>
      <c r="N45" s="2"/>
      <c r="O45" s="2"/>
      <c r="P45" s="2"/>
      <c r="Q45" s="2"/>
    </row>
    <row r="46" thickBot="1" ht="12.75">
      <c r="A46" s="10"/>
      <c r="B46" s="59" t="s">
        <v>64</v>
      </c>
      <c r="C46" s="30"/>
      <c r="D46" s="30"/>
      <c r="E46" s="60" t="s">
        <v>65</v>
      </c>
      <c r="F46" s="30"/>
      <c r="G46" s="30"/>
      <c r="H46" s="61"/>
      <c r="I46" s="30"/>
      <c r="J46" s="61"/>
      <c r="K46" s="30"/>
      <c r="L46" s="30"/>
      <c r="M46" s="13"/>
      <c r="N46" s="2"/>
      <c r="O46" s="2"/>
      <c r="P46" s="2"/>
      <c r="Q46" s="2"/>
    </row>
    <row r="47" thickTop="1" ht="12.75">
      <c r="A47" s="10"/>
      <c r="B47" s="49">
        <v>4</v>
      </c>
      <c r="C47" s="50" t="s">
        <v>122</v>
      </c>
      <c r="D47" s="50" t="s">
        <v>7</v>
      </c>
      <c r="E47" s="50" t="s">
        <v>123</v>
      </c>
      <c r="F47" s="50" t="s">
        <v>7</v>
      </c>
      <c r="G47" s="51" t="s">
        <v>124</v>
      </c>
      <c r="H47" s="62">
        <v>211</v>
      </c>
      <c r="I47" s="63">
        <v>0</v>
      </c>
      <c r="J47" s="64">
        <f>ROUND(H47*I47,2)</f>
        <v>0</v>
      </c>
      <c r="K47" s="65">
        <v>0.20999999999999999</v>
      </c>
      <c r="L47" s="66">
        <f>ROUND(J47*1.21,2)</f>
        <v>0</v>
      </c>
      <c r="M47" s="13"/>
      <c r="N47" s="2"/>
      <c r="O47" s="2"/>
      <c r="P47" s="2"/>
      <c r="Q47" s="41">
        <f>IF(ISNUMBER(K47),IF(H47&gt;0,IF(I47&gt;0,J47,0),0),0)</f>
        <v>0</v>
      </c>
      <c r="R47" s="9">
        <f>IF(ISNUMBER(K47)=FALSE,J47,0)</f>
        <v>0</v>
      </c>
    </row>
    <row r="48" ht="12.75">
      <c r="A48" s="10"/>
      <c r="B48" s="57" t="s">
        <v>58</v>
      </c>
      <c r="C48" s="1"/>
      <c r="D48" s="1"/>
      <c r="E48" s="58" t="s">
        <v>125</v>
      </c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 ht="12.75">
      <c r="A49" s="10"/>
      <c r="B49" s="57" t="s">
        <v>60</v>
      </c>
      <c r="C49" s="1"/>
      <c r="D49" s="1"/>
      <c r="E49" s="58" t="s">
        <v>126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ht="12.75">
      <c r="A50" s="10"/>
      <c r="B50" s="57" t="s">
        <v>62</v>
      </c>
      <c r="C50" s="1"/>
      <c r="D50" s="1"/>
      <c r="E50" s="58" t="s">
        <v>127</v>
      </c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 thickBot="1" ht="12.75">
      <c r="A51" s="10"/>
      <c r="B51" s="59" t="s">
        <v>64</v>
      </c>
      <c r="C51" s="30"/>
      <c r="D51" s="30"/>
      <c r="E51" s="60" t="s">
        <v>65</v>
      </c>
      <c r="F51" s="30"/>
      <c r="G51" s="30"/>
      <c r="H51" s="61"/>
      <c r="I51" s="30"/>
      <c r="J51" s="61"/>
      <c r="K51" s="30"/>
      <c r="L51" s="30"/>
      <c r="M51" s="13"/>
      <c r="N51" s="2"/>
      <c r="O51" s="2"/>
      <c r="P51" s="2"/>
      <c r="Q51" s="2"/>
    </row>
    <row r="52" thickTop="1" thickBot="1" ht="25" customHeight="1">
      <c r="A52" s="10"/>
      <c r="B52" s="1"/>
      <c r="C52" s="67">
        <v>0</v>
      </c>
      <c r="D52" s="1"/>
      <c r="E52" s="67" t="s">
        <v>45</v>
      </c>
      <c r="F52" s="1"/>
      <c r="G52" s="68" t="s">
        <v>95</v>
      </c>
      <c r="H52" s="69">
        <f>J32+J37+J42+J47</f>
        <v>0</v>
      </c>
      <c r="I52" s="68" t="s">
        <v>96</v>
      </c>
      <c r="J52" s="70">
        <f>(L52-H52)</f>
        <v>0</v>
      </c>
      <c r="K52" s="68" t="s">
        <v>97</v>
      </c>
      <c r="L52" s="71">
        <f>ROUND((J32+J37+J42+J47)*1.21,2)</f>
        <v>0</v>
      </c>
      <c r="M52" s="13"/>
      <c r="N52" s="2"/>
      <c r="O52" s="2"/>
      <c r="P52" s="2"/>
      <c r="Q52" s="41">
        <f>0+Q32+Q37+Q42+Q47</f>
        <v>0</v>
      </c>
      <c r="R52" s="9">
        <f>0+R32+R37+R42+R47</f>
        <v>0</v>
      </c>
      <c r="S52" s="72">
        <f>Q52*(1+J52)+R52</f>
        <v>0</v>
      </c>
    </row>
    <row r="53" thickTop="1" thickBot="1" ht="25" customHeight="1">
      <c r="A53" s="10"/>
      <c r="B53" s="73"/>
      <c r="C53" s="73"/>
      <c r="D53" s="73"/>
      <c r="E53" s="73"/>
      <c r="F53" s="73"/>
      <c r="G53" s="74" t="s">
        <v>98</v>
      </c>
      <c r="H53" s="75">
        <f>0+J32+J37+J42+J47</f>
        <v>0</v>
      </c>
      <c r="I53" s="74" t="s">
        <v>99</v>
      </c>
      <c r="J53" s="76">
        <f>0+J52</f>
        <v>0</v>
      </c>
      <c r="K53" s="74" t="s">
        <v>100</v>
      </c>
      <c r="L53" s="77">
        <f>0+L52</f>
        <v>0</v>
      </c>
      <c r="M53" s="13"/>
      <c r="N53" s="2"/>
      <c r="O53" s="2"/>
      <c r="P53" s="2"/>
      <c r="Q53" s="2"/>
    </row>
    <row r="54" ht="40" customHeight="1">
      <c r="A54" s="10"/>
      <c r="B54" s="82" t="s">
        <v>128</v>
      </c>
      <c r="C54" s="1"/>
      <c r="D54" s="1"/>
      <c r="E54" s="1"/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ht="12.75">
      <c r="A55" s="10"/>
      <c r="B55" s="49">
        <v>5</v>
      </c>
      <c r="C55" s="50" t="s">
        <v>129</v>
      </c>
      <c r="D55" s="50" t="s">
        <v>7</v>
      </c>
      <c r="E55" s="50" t="s">
        <v>130</v>
      </c>
      <c r="F55" s="50" t="s">
        <v>7</v>
      </c>
      <c r="G55" s="51" t="s">
        <v>131</v>
      </c>
      <c r="H55" s="52">
        <v>240</v>
      </c>
      <c r="I55" s="53">
        <v>0</v>
      </c>
      <c r="J55" s="54">
        <f>ROUND(H55*I55,2)</f>
        <v>0</v>
      </c>
      <c r="K55" s="55">
        <v>0.20999999999999999</v>
      </c>
      <c r="L55" s="56">
        <f>ROUND(J55*1.21,2)</f>
        <v>0</v>
      </c>
      <c r="M55" s="13"/>
      <c r="N55" s="2"/>
      <c r="O55" s="2"/>
      <c r="P55" s="2"/>
      <c r="Q55" s="41">
        <f>IF(ISNUMBER(K55),IF(H55&gt;0,IF(I55&gt;0,J55,0),0),0)</f>
        <v>0</v>
      </c>
      <c r="R55" s="9">
        <f>IF(ISNUMBER(K55)=FALSE,J55,0)</f>
        <v>0</v>
      </c>
    </row>
    <row r="56" ht="12.75">
      <c r="A56" s="10"/>
      <c r="B56" s="57" t="s">
        <v>58</v>
      </c>
      <c r="C56" s="1"/>
      <c r="D56" s="1"/>
      <c r="E56" s="58" t="s">
        <v>132</v>
      </c>
      <c r="F56" s="1"/>
      <c r="G56" s="1"/>
      <c r="H56" s="48"/>
      <c r="I56" s="1"/>
      <c r="J56" s="48"/>
      <c r="K56" s="1"/>
      <c r="L56" s="1"/>
      <c r="M56" s="13"/>
      <c r="N56" s="2"/>
      <c r="O56" s="2"/>
      <c r="P56" s="2"/>
      <c r="Q56" s="2"/>
    </row>
    <row r="57" ht="12.75">
      <c r="A57" s="10"/>
      <c r="B57" s="57" t="s">
        <v>60</v>
      </c>
      <c r="C57" s="1"/>
      <c r="D57" s="1"/>
      <c r="E57" s="58" t="s">
        <v>133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 ht="12.75">
      <c r="A58" s="10"/>
      <c r="B58" s="57" t="s">
        <v>62</v>
      </c>
      <c r="C58" s="1"/>
      <c r="D58" s="1"/>
      <c r="E58" s="58" t="s">
        <v>134</v>
      </c>
      <c r="F58" s="1"/>
      <c r="G58" s="1"/>
      <c r="H58" s="48"/>
      <c r="I58" s="1"/>
      <c r="J58" s="48"/>
      <c r="K58" s="1"/>
      <c r="L58" s="1"/>
      <c r="M58" s="13"/>
      <c r="N58" s="2"/>
      <c r="O58" s="2"/>
      <c r="P58" s="2"/>
      <c r="Q58" s="2"/>
    </row>
    <row r="59" thickBot="1" ht="12.75">
      <c r="A59" s="10"/>
      <c r="B59" s="59" t="s">
        <v>64</v>
      </c>
      <c r="C59" s="30"/>
      <c r="D59" s="30"/>
      <c r="E59" s="60" t="s">
        <v>65</v>
      </c>
      <c r="F59" s="30"/>
      <c r="G59" s="30"/>
      <c r="H59" s="61"/>
      <c r="I59" s="30"/>
      <c r="J59" s="61"/>
      <c r="K59" s="30"/>
      <c r="L59" s="30"/>
      <c r="M59" s="13"/>
      <c r="N59" s="2"/>
      <c r="O59" s="2"/>
      <c r="P59" s="2"/>
      <c r="Q59" s="2"/>
    </row>
    <row r="60" thickTop="1" ht="12.75">
      <c r="A60" s="10"/>
      <c r="B60" s="49">
        <v>6</v>
      </c>
      <c r="C60" s="50" t="s">
        <v>135</v>
      </c>
      <c r="D60" s="50" t="s">
        <v>7</v>
      </c>
      <c r="E60" s="50" t="s">
        <v>136</v>
      </c>
      <c r="F60" s="50" t="s">
        <v>7</v>
      </c>
      <c r="G60" s="51" t="s">
        <v>131</v>
      </c>
      <c r="H60" s="62">
        <v>2550</v>
      </c>
      <c r="I60" s="63">
        <v>0</v>
      </c>
      <c r="J60" s="64">
        <f>ROUND(H60*I60,2)</f>
        <v>0</v>
      </c>
      <c r="K60" s="65">
        <v>0.20999999999999999</v>
      </c>
      <c r="L60" s="66">
        <f>ROUND(J60*1.21,2)</f>
        <v>0</v>
      </c>
      <c r="M60" s="13"/>
      <c r="N60" s="2"/>
      <c r="O60" s="2"/>
      <c r="P60" s="2"/>
      <c r="Q60" s="41">
        <f>IF(ISNUMBER(K60),IF(H60&gt;0,IF(I60&gt;0,J60,0),0),0)</f>
        <v>0</v>
      </c>
      <c r="R60" s="9">
        <f>IF(ISNUMBER(K60)=FALSE,J60,0)</f>
        <v>0</v>
      </c>
    </row>
    <row r="61" ht="12.75">
      <c r="A61" s="10"/>
      <c r="B61" s="57" t="s">
        <v>58</v>
      </c>
      <c r="C61" s="1"/>
      <c r="D61" s="1"/>
      <c r="E61" s="58" t="s">
        <v>137</v>
      </c>
      <c r="F61" s="1"/>
      <c r="G61" s="1"/>
      <c r="H61" s="48"/>
      <c r="I61" s="1"/>
      <c r="J61" s="48"/>
      <c r="K61" s="1"/>
      <c r="L61" s="1"/>
      <c r="M61" s="13"/>
      <c r="N61" s="2"/>
      <c r="O61" s="2"/>
      <c r="P61" s="2"/>
      <c r="Q61" s="2"/>
    </row>
    <row r="62" ht="12.75">
      <c r="A62" s="10"/>
      <c r="B62" s="57" t="s">
        <v>60</v>
      </c>
      <c r="C62" s="1"/>
      <c r="D62" s="1"/>
      <c r="E62" s="58" t="s">
        <v>138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 ht="12.75">
      <c r="A63" s="10"/>
      <c r="B63" s="57" t="s">
        <v>62</v>
      </c>
      <c r="C63" s="1"/>
      <c r="D63" s="1"/>
      <c r="E63" s="58" t="s">
        <v>139</v>
      </c>
      <c r="F63" s="1"/>
      <c r="G63" s="1"/>
      <c r="H63" s="48"/>
      <c r="I63" s="1"/>
      <c r="J63" s="48"/>
      <c r="K63" s="1"/>
      <c r="L63" s="1"/>
      <c r="M63" s="13"/>
      <c r="N63" s="2"/>
      <c r="O63" s="2"/>
      <c r="P63" s="2"/>
      <c r="Q63" s="2"/>
    </row>
    <row r="64" thickBot="1" ht="12.75">
      <c r="A64" s="10"/>
      <c r="B64" s="59" t="s">
        <v>64</v>
      </c>
      <c r="C64" s="30"/>
      <c r="D64" s="30"/>
      <c r="E64" s="60" t="s">
        <v>65</v>
      </c>
      <c r="F64" s="30"/>
      <c r="G64" s="30"/>
      <c r="H64" s="61"/>
      <c r="I64" s="30"/>
      <c r="J64" s="61"/>
      <c r="K64" s="30"/>
      <c r="L64" s="30"/>
      <c r="M64" s="13"/>
      <c r="N64" s="2"/>
      <c r="O64" s="2"/>
      <c r="P64" s="2"/>
      <c r="Q64" s="2"/>
    </row>
    <row r="65" thickTop="1" ht="12.75">
      <c r="A65" s="10"/>
      <c r="B65" s="49">
        <v>7</v>
      </c>
      <c r="C65" s="50" t="s">
        <v>140</v>
      </c>
      <c r="D65" s="50" t="s">
        <v>7</v>
      </c>
      <c r="E65" s="50" t="s">
        <v>141</v>
      </c>
      <c r="F65" s="50" t="s">
        <v>7</v>
      </c>
      <c r="G65" s="51" t="s">
        <v>92</v>
      </c>
      <c r="H65" s="62">
        <v>8</v>
      </c>
      <c r="I65" s="63">
        <v>0</v>
      </c>
      <c r="J65" s="64">
        <f>ROUND(H65*I65,2)</f>
        <v>0</v>
      </c>
      <c r="K65" s="65">
        <v>0.20999999999999999</v>
      </c>
      <c r="L65" s="66">
        <f>ROUND(J65*1.21,2)</f>
        <v>0</v>
      </c>
      <c r="M65" s="13"/>
      <c r="N65" s="2"/>
      <c r="O65" s="2"/>
      <c r="P65" s="2"/>
      <c r="Q65" s="41">
        <f>IF(ISNUMBER(K65),IF(H65&gt;0,IF(I65&gt;0,J65,0),0),0)</f>
        <v>0</v>
      </c>
      <c r="R65" s="9">
        <f>IF(ISNUMBER(K65)=FALSE,J65,0)</f>
        <v>0</v>
      </c>
    </row>
    <row r="66" ht="12.75">
      <c r="A66" s="10"/>
      <c r="B66" s="57" t="s">
        <v>58</v>
      </c>
      <c r="C66" s="1"/>
      <c r="D66" s="1"/>
      <c r="E66" s="58" t="s">
        <v>142</v>
      </c>
      <c r="F66" s="1"/>
      <c r="G66" s="1"/>
      <c r="H66" s="48"/>
      <c r="I66" s="1"/>
      <c r="J66" s="48"/>
      <c r="K66" s="1"/>
      <c r="L66" s="1"/>
      <c r="M66" s="13"/>
      <c r="N66" s="2"/>
      <c r="O66" s="2"/>
      <c r="P66" s="2"/>
      <c r="Q66" s="2"/>
    </row>
    <row r="67" ht="12.75">
      <c r="A67" s="10"/>
      <c r="B67" s="57" t="s">
        <v>60</v>
      </c>
      <c r="C67" s="1"/>
      <c r="D67" s="1"/>
      <c r="E67" s="58" t="s">
        <v>143</v>
      </c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 ht="12.75">
      <c r="A68" s="10"/>
      <c r="B68" s="57" t="s">
        <v>62</v>
      </c>
      <c r="C68" s="1"/>
      <c r="D68" s="1"/>
      <c r="E68" s="58" t="s">
        <v>144</v>
      </c>
      <c r="F68" s="1"/>
      <c r="G68" s="1"/>
      <c r="H68" s="48"/>
      <c r="I68" s="1"/>
      <c r="J68" s="48"/>
      <c r="K68" s="1"/>
      <c r="L68" s="1"/>
      <c r="M68" s="13"/>
      <c r="N68" s="2"/>
      <c r="O68" s="2"/>
      <c r="P68" s="2"/>
      <c r="Q68" s="2"/>
    </row>
    <row r="69" thickBot="1" ht="12.75">
      <c r="A69" s="10"/>
      <c r="B69" s="59" t="s">
        <v>64</v>
      </c>
      <c r="C69" s="30"/>
      <c r="D69" s="30"/>
      <c r="E69" s="60" t="s">
        <v>65</v>
      </c>
      <c r="F69" s="30"/>
      <c r="G69" s="30"/>
      <c r="H69" s="61"/>
      <c r="I69" s="30"/>
      <c r="J69" s="61"/>
      <c r="K69" s="30"/>
      <c r="L69" s="30"/>
      <c r="M69" s="13"/>
      <c r="N69" s="2"/>
      <c r="O69" s="2"/>
      <c r="P69" s="2"/>
      <c r="Q69" s="2"/>
    </row>
    <row r="70" thickTop="1" ht="12.75">
      <c r="A70" s="10"/>
      <c r="B70" s="49">
        <v>8</v>
      </c>
      <c r="C70" s="50" t="s">
        <v>145</v>
      </c>
      <c r="D70" s="50"/>
      <c r="E70" s="50" t="s">
        <v>146</v>
      </c>
      <c r="F70" s="50" t="s">
        <v>7</v>
      </c>
      <c r="G70" s="51" t="s">
        <v>92</v>
      </c>
      <c r="H70" s="62">
        <v>9</v>
      </c>
      <c r="I70" s="63">
        <v>0</v>
      </c>
      <c r="J70" s="64">
        <f>ROUND(H70*I70,2)</f>
        <v>0</v>
      </c>
      <c r="K70" s="65">
        <v>0.20999999999999999</v>
      </c>
      <c r="L70" s="66">
        <f>ROUND(J70*1.21,2)</f>
        <v>0</v>
      </c>
      <c r="M70" s="13"/>
      <c r="N70" s="2"/>
      <c r="O70" s="2"/>
      <c r="P70" s="2"/>
      <c r="Q70" s="41">
        <f>IF(ISNUMBER(K70),IF(H70&gt;0,IF(I70&gt;0,J70,0),0),0)</f>
        <v>0</v>
      </c>
      <c r="R70" s="9">
        <f>IF(ISNUMBER(K70)=FALSE,J70,0)</f>
        <v>0</v>
      </c>
    </row>
    <row r="71" ht="12.75">
      <c r="A71" s="10"/>
      <c r="B71" s="57" t="s">
        <v>58</v>
      </c>
      <c r="C71" s="1"/>
      <c r="D71" s="1"/>
      <c r="E71" s="58" t="s">
        <v>142</v>
      </c>
      <c r="F71" s="1"/>
      <c r="G71" s="1"/>
      <c r="H71" s="48"/>
      <c r="I71" s="1"/>
      <c r="J71" s="48"/>
      <c r="K71" s="1"/>
      <c r="L71" s="1"/>
      <c r="M71" s="13"/>
      <c r="N71" s="2"/>
      <c r="O71" s="2"/>
      <c r="P71" s="2"/>
      <c r="Q71" s="2"/>
    </row>
    <row r="72" ht="12.75">
      <c r="A72" s="10"/>
      <c r="B72" s="57" t="s">
        <v>60</v>
      </c>
      <c r="C72" s="1"/>
      <c r="D72" s="1"/>
      <c r="E72" s="58" t="s">
        <v>147</v>
      </c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 ht="12.75">
      <c r="A73" s="10"/>
      <c r="B73" s="57" t="s">
        <v>62</v>
      </c>
      <c r="C73" s="1"/>
      <c r="D73" s="1"/>
      <c r="E73" s="58" t="s">
        <v>148</v>
      </c>
      <c r="F73" s="1"/>
      <c r="G73" s="1"/>
      <c r="H73" s="48"/>
      <c r="I73" s="1"/>
      <c r="J73" s="48"/>
      <c r="K73" s="1"/>
      <c r="L73" s="1"/>
      <c r="M73" s="13"/>
      <c r="N73" s="2"/>
      <c r="O73" s="2"/>
      <c r="P73" s="2"/>
      <c r="Q73" s="2"/>
    </row>
    <row r="74" thickBot="1" ht="12.75">
      <c r="A74" s="10"/>
      <c r="B74" s="59" t="s">
        <v>64</v>
      </c>
      <c r="C74" s="30"/>
      <c r="D74" s="30"/>
      <c r="E74" s="60" t="s">
        <v>65</v>
      </c>
      <c r="F74" s="30"/>
      <c r="G74" s="30"/>
      <c r="H74" s="61"/>
      <c r="I74" s="30"/>
      <c r="J74" s="61"/>
      <c r="K74" s="30"/>
      <c r="L74" s="30"/>
      <c r="M74" s="13"/>
      <c r="N74" s="2"/>
      <c r="O74" s="2"/>
      <c r="P74" s="2"/>
      <c r="Q74" s="2"/>
    </row>
    <row r="75" thickTop="1" ht="12.75">
      <c r="A75" s="10"/>
      <c r="B75" s="49">
        <v>9</v>
      </c>
      <c r="C75" s="50" t="s">
        <v>149</v>
      </c>
      <c r="D75" s="50"/>
      <c r="E75" s="50" t="s">
        <v>150</v>
      </c>
      <c r="F75" s="50" t="s">
        <v>7</v>
      </c>
      <c r="G75" s="51" t="s">
        <v>92</v>
      </c>
      <c r="H75" s="62">
        <v>22</v>
      </c>
      <c r="I75" s="63">
        <v>0</v>
      </c>
      <c r="J75" s="64">
        <f>ROUND(H75*I75,2)</f>
        <v>0</v>
      </c>
      <c r="K75" s="65">
        <v>0.20999999999999999</v>
      </c>
      <c r="L75" s="66">
        <f>ROUND(J75*1.21,2)</f>
        <v>0</v>
      </c>
      <c r="M75" s="13"/>
      <c r="N75" s="2"/>
      <c r="O75" s="2"/>
      <c r="P75" s="2"/>
      <c r="Q75" s="41">
        <f>IF(ISNUMBER(K75),IF(H75&gt;0,IF(I75&gt;0,J75,0),0),0)</f>
        <v>0</v>
      </c>
      <c r="R75" s="9">
        <f>IF(ISNUMBER(K75)=FALSE,J75,0)</f>
        <v>0</v>
      </c>
    </row>
    <row r="76" ht="12.75">
      <c r="A76" s="10"/>
      <c r="B76" s="57" t="s">
        <v>58</v>
      </c>
      <c r="C76" s="1"/>
      <c r="D76" s="1"/>
      <c r="E76" s="58" t="s">
        <v>142</v>
      </c>
      <c r="F76" s="1"/>
      <c r="G76" s="1"/>
      <c r="H76" s="48"/>
      <c r="I76" s="1"/>
      <c r="J76" s="48"/>
      <c r="K76" s="1"/>
      <c r="L76" s="1"/>
      <c r="M76" s="13"/>
      <c r="N76" s="2"/>
      <c r="O76" s="2"/>
      <c r="P76" s="2"/>
      <c r="Q76" s="2"/>
    </row>
    <row r="77" ht="12.75">
      <c r="A77" s="10"/>
      <c r="B77" s="57" t="s">
        <v>60</v>
      </c>
      <c r="C77" s="1"/>
      <c r="D77" s="1"/>
      <c r="E77" s="58" t="s">
        <v>151</v>
      </c>
      <c r="F77" s="1"/>
      <c r="G77" s="1"/>
      <c r="H77" s="48"/>
      <c r="I77" s="1"/>
      <c r="J77" s="48"/>
      <c r="K77" s="1"/>
      <c r="L77" s="1"/>
      <c r="M77" s="13"/>
      <c r="N77" s="2"/>
      <c r="O77" s="2"/>
      <c r="P77" s="2"/>
      <c r="Q77" s="2"/>
    </row>
    <row r="78" ht="12.75">
      <c r="A78" s="10"/>
      <c r="B78" s="57" t="s">
        <v>62</v>
      </c>
      <c r="C78" s="1"/>
      <c r="D78" s="1"/>
      <c r="E78" s="58" t="s">
        <v>148</v>
      </c>
      <c r="F78" s="1"/>
      <c r="G78" s="1"/>
      <c r="H78" s="48"/>
      <c r="I78" s="1"/>
      <c r="J78" s="48"/>
      <c r="K78" s="1"/>
      <c r="L78" s="1"/>
      <c r="M78" s="13"/>
      <c r="N78" s="2"/>
      <c r="O78" s="2"/>
      <c r="P78" s="2"/>
      <c r="Q78" s="2"/>
    </row>
    <row r="79" thickBot="1" ht="12.75">
      <c r="A79" s="10"/>
      <c r="B79" s="59" t="s">
        <v>64</v>
      </c>
      <c r="C79" s="30"/>
      <c r="D79" s="30"/>
      <c r="E79" s="60" t="s">
        <v>65</v>
      </c>
      <c r="F79" s="30"/>
      <c r="G79" s="30"/>
      <c r="H79" s="61"/>
      <c r="I79" s="30"/>
      <c r="J79" s="61"/>
      <c r="K79" s="30"/>
      <c r="L79" s="30"/>
      <c r="M79" s="13"/>
      <c r="N79" s="2"/>
      <c r="O79" s="2"/>
      <c r="P79" s="2"/>
      <c r="Q79" s="2"/>
    </row>
    <row r="80" thickTop="1" ht="12.75">
      <c r="A80" s="10"/>
      <c r="B80" s="49">
        <v>10</v>
      </c>
      <c r="C80" s="50" t="s">
        <v>152</v>
      </c>
      <c r="D80" s="50" t="s">
        <v>7</v>
      </c>
      <c r="E80" s="50" t="s">
        <v>153</v>
      </c>
      <c r="F80" s="50" t="s">
        <v>7</v>
      </c>
      <c r="G80" s="51" t="s">
        <v>124</v>
      </c>
      <c r="H80" s="62">
        <v>742</v>
      </c>
      <c r="I80" s="63">
        <v>0</v>
      </c>
      <c r="J80" s="64">
        <f>ROUND(H80*I80,2)</f>
        <v>0</v>
      </c>
      <c r="K80" s="65">
        <v>0.20999999999999999</v>
      </c>
      <c r="L80" s="66">
        <f>ROUND(J80*1.21,2)</f>
        <v>0</v>
      </c>
      <c r="M80" s="13"/>
      <c r="N80" s="2"/>
      <c r="O80" s="2"/>
      <c r="P80" s="2"/>
      <c r="Q80" s="41">
        <f>IF(ISNUMBER(K80),IF(H80&gt;0,IF(I80&gt;0,J80,0),0),0)</f>
        <v>0</v>
      </c>
      <c r="R80" s="9">
        <f>IF(ISNUMBER(K80)=FALSE,J80,0)</f>
        <v>0</v>
      </c>
    </row>
    <row r="81" ht="12.75">
      <c r="A81" s="10"/>
      <c r="B81" s="57" t="s">
        <v>58</v>
      </c>
      <c r="C81" s="1"/>
      <c r="D81" s="1"/>
      <c r="E81" s="58" t="s">
        <v>154</v>
      </c>
      <c r="F81" s="1"/>
      <c r="G81" s="1"/>
      <c r="H81" s="48"/>
      <c r="I81" s="1"/>
      <c r="J81" s="48"/>
      <c r="K81" s="1"/>
      <c r="L81" s="1"/>
      <c r="M81" s="13"/>
      <c r="N81" s="2"/>
      <c r="O81" s="2"/>
      <c r="P81" s="2"/>
      <c r="Q81" s="2"/>
    </row>
    <row r="82" ht="12.75">
      <c r="A82" s="10"/>
      <c r="B82" s="57" t="s">
        <v>60</v>
      </c>
      <c r="C82" s="1"/>
      <c r="D82" s="1"/>
      <c r="E82" s="58" t="s">
        <v>155</v>
      </c>
      <c r="F82" s="1"/>
      <c r="G82" s="1"/>
      <c r="H82" s="48"/>
      <c r="I82" s="1"/>
      <c r="J82" s="48"/>
      <c r="K82" s="1"/>
      <c r="L82" s="1"/>
      <c r="M82" s="13"/>
      <c r="N82" s="2"/>
      <c r="O82" s="2"/>
      <c r="P82" s="2"/>
      <c r="Q82" s="2"/>
    </row>
    <row r="83" ht="12.75">
      <c r="A83" s="10"/>
      <c r="B83" s="57" t="s">
        <v>62</v>
      </c>
      <c r="C83" s="1"/>
      <c r="D83" s="1"/>
      <c r="E83" s="58" t="s">
        <v>156</v>
      </c>
      <c r="F83" s="1"/>
      <c r="G83" s="1"/>
      <c r="H83" s="48"/>
      <c r="I83" s="1"/>
      <c r="J83" s="48"/>
      <c r="K83" s="1"/>
      <c r="L83" s="1"/>
      <c r="M83" s="13"/>
      <c r="N83" s="2"/>
      <c r="O83" s="2"/>
      <c r="P83" s="2"/>
      <c r="Q83" s="2"/>
    </row>
    <row r="84" thickBot="1" ht="12.75">
      <c r="A84" s="10"/>
      <c r="B84" s="59" t="s">
        <v>64</v>
      </c>
      <c r="C84" s="30"/>
      <c r="D84" s="30"/>
      <c r="E84" s="60" t="s">
        <v>65</v>
      </c>
      <c r="F84" s="30"/>
      <c r="G84" s="30"/>
      <c r="H84" s="61"/>
      <c r="I84" s="30"/>
      <c r="J84" s="61"/>
      <c r="K84" s="30"/>
      <c r="L84" s="30"/>
      <c r="M84" s="13"/>
      <c r="N84" s="2"/>
      <c r="O84" s="2"/>
      <c r="P84" s="2"/>
      <c r="Q84" s="2"/>
    </row>
    <row r="85" thickTop="1" ht="12.75">
      <c r="A85" s="10"/>
      <c r="B85" s="49">
        <v>11</v>
      </c>
      <c r="C85" s="50" t="s">
        <v>157</v>
      </c>
      <c r="D85" s="50" t="s">
        <v>7</v>
      </c>
      <c r="E85" s="50" t="s">
        <v>158</v>
      </c>
      <c r="F85" s="50" t="s">
        <v>7</v>
      </c>
      <c r="G85" s="51" t="s">
        <v>124</v>
      </c>
      <c r="H85" s="62">
        <v>331</v>
      </c>
      <c r="I85" s="63">
        <v>0</v>
      </c>
      <c r="J85" s="64">
        <f>ROUND(H85*I85,2)</f>
        <v>0</v>
      </c>
      <c r="K85" s="65">
        <v>0.20999999999999999</v>
      </c>
      <c r="L85" s="66">
        <f>ROUND(J85*1.21,2)</f>
        <v>0</v>
      </c>
      <c r="M85" s="13"/>
      <c r="N85" s="2"/>
      <c r="O85" s="2"/>
      <c r="P85" s="2"/>
      <c r="Q85" s="41">
        <f>IF(ISNUMBER(K85),IF(H85&gt;0,IF(I85&gt;0,J85,0),0),0)</f>
        <v>0</v>
      </c>
      <c r="R85" s="9">
        <f>IF(ISNUMBER(K85)=FALSE,J85,0)</f>
        <v>0</v>
      </c>
    </row>
    <row r="86" ht="12.75">
      <c r="A86" s="10"/>
      <c r="B86" s="57" t="s">
        <v>58</v>
      </c>
      <c r="C86" s="1"/>
      <c r="D86" s="1"/>
      <c r="E86" s="58" t="s">
        <v>159</v>
      </c>
      <c r="F86" s="1"/>
      <c r="G86" s="1"/>
      <c r="H86" s="48"/>
      <c r="I86" s="1"/>
      <c r="J86" s="48"/>
      <c r="K86" s="1"/>
      <c r="L86" s="1"/>
      <c r="M86" s="13"/>
      <c r="N86" s="2"/>
      <c r="O86" s="2"/>
      <c r="P86" s="2"/>
      <c r="Q86" s="2"/>
    </row>
    <row r="87" ht="12.75">
      <c r="A87" s="10"/>
      <c r="B87" s="57" t="s">
        <v>60</v>
      </c>
      <c r="C87" s="1"/>
      <c r="D87" s="1"/>
      <c r="E87" s="58" t="s">
        <v>160</v>
      </c>
      <c r="F87" s="1"/>
      <c r="G87" s="1"/>
      <c r="H87" s="48"/>
      <c r="I87" s="1"/>
      <c r="J87" s="48"/>
      <c r="K87" s="1"/>
      <c r="L87" s="1"/>
      <c r="M87" s="13"/>
      <c r="N87" s="2"/>
      <c r="O87" s="2"/>
      <c r="P87" s="2"/>
      <c r="Q87" s="2"/>
    </row>
    <row r="88" ht="12.75">
      <c r="A88" s="10"/>
      <c r="B88" s="57" t="s">
        <v>62</v>
      </c>
      <c r="C88" s="1"/>
      <c r="D88" s="1"/>
      <c r="E88" s="58" t="s">
        <v>156</v>
      </c>
      <c r="F88" s="1"/>
      <c r="G88" s="1"/>
      <c r="H88" s="48"/>
      <c r="I88" s="1"/>
      <c r="J88" s="48"/>
      <c r="K88" s="1"/>
      <c r="L88" s="1"/>
      <c r="M88" s="13"/>
      <c r="N88" s="2"/>
      <c r="O88" s="2"/>
      <c r="P88" s="2"/>
      <c r="Q88" s="2"/>
    </row>
    <row r="89" thickBot="1" ht="12.75">
      <c r="A89" s="10"/>
      <c r="B89" s="59" t="s">
        <v>64</v>
      </c>
      <c r="C89" s="30"/>
      <c r="D89" s="30"/>
      <c r="E89" s="60" t="s">
        <v>65</v>
      </c>
      <c r="F89" s="30"/>
      <c r="G89" s="30"/>
      <c r="H89" s="61"/>
      <c r="I89" s="30"/>
      <c r="J89" s="61"/>
      <c r="K89" s="30"/>
      <c r="L89" s="30"/>
      <c r="M89" s="13"/>
      <c r="N89" s="2"/>
      <c r="O89" s="2"/>
      <c r="P89" s="2"/>
      <c r="Q89" s="2"/>
    </row>
    <row r="90" thickTop="1" ht="12.75">
      <c r="A90" s="10"/>
      <c r="B90" s="49">
        <v>12</v>
      </c>
      <c r="C90" s="50" t="s">
        <v>161</v>
      </c>
      <c r="D90" s="50" t="s">
        <v>7</v>
      </c>
      <c r="E90" s="50" t="s">
        <v>162</v>
      </c>
      <c r="F90" s="50" t="s">
        <v>7</v>
      </c>
      <c r="G90" s="51" t="s">
        <v>163</v>
      </c>
      <c r="H90" s="62">
        <v>44</v>
      </c>
      <c r="I90" s="63">
        <v>0</v>
      </c>
      <c r="J90" s="64">
        <f>ROUND(H90*I90,2)</f>
        <v>0</v>
      </c>
      <c r="K90" s="65">
        <v>0.20999999999999999</v>
      </c>
      <c r="L90" s="66">
        <f>ROUND(J90*1.21,2)</f>
        <v>0</v>
      </c>
      <c r="M90" s="13"/>
      <c r="N90" s="2"/>
      <c r="O90" s="2"/>
      <c r="P90" s="2"/>
      <c r="Q90" s="41">
        <f>IF(ISNUMBER(K90),IF(H90&gt;0,IF(I90&gt;0,J90,0),0),0)</f>
        <v>0</v>
      </c>
      <c r="R90" s="9">
        <f>IF(ISNUMBER(K90)=FALSE,J90,0)</f>
        <v>0</v>
      </c>
    </row>
    <row r="91" ht="12.75">
      <c r="A91" s="10"/>
      <c r="B91" s="57" t="s">
        <v>58</v>
      </c>
      <c r="C91" s="1"/>
      <c r="D91" s="1"/>
      <c r="E91" s="58" t="s">
        <v>164</v>
      </c>
      <c r="F91" s="1"/>
      <c r="G91" s="1"/>
      <c r="H91" s="48"/>
      <c r="I91" s="1"/>
      <c r="J91" s="48"/>
      <c r="K91" s="1"/>
      <c r="L91" s="1"/>
      <c r="M91" s="13"/>
      <c r="N91" s="2"/>
      <c r="O91" s="2"/>
      <c r="P91" s="2"/>
      <c r="Q91" s="2"/>
    </row>
    <row r="92" ht="12.75">
      <c r="A92" s="10"/>
      <c r="B92" s="57" t="s">
        <v>60</v>
      </c>
      <c r="C92" s="1"/>
      <c r="D92" s="1"/>
      <c r="E92" s="58" t="s">
        <v>165</v>
      </c>
      <c r="F92" s="1"/>
      <c r="G92" s="1"/>
      <c r="H92" s="48"/>
      <c r="I92" s="1"/>
      <c r="J92" s="48"/>
      <c r="K92" s="1"/>
      <c r="L92" s="1"/>
      <c r="M92" s="13"/>
      <c r="N92" s="2"/>
      <c r="O92" s="2"/>
      <c r="P92" s="2"/>
      <c r="Q92" s="2"/>
    </row>
    <row r="93" ht="12.75">
      <c r="A93" s="10"/>
      <c r="B93" s="57" t="s">
        <v>62</v>
      </c>
      <c r="C93" s="1"/>
      <c r="D93" s="1"/>
      <c r="E93" s="58" t="s">
        <v>166</v>
      </c>
      <c r="F93" s="1"/>
      <c r="G93" s="1"/>
      <c r="H93" s="48"/>
      <c r="I93" s="1"/>
      <c r="J93" s="48"/>
      <c r="K93" s="1"/>
      <c r="L93" s="1"/>
      <c r="M93" s="13"/>
      <c r="N93" s="2"/>
      <c r="O93" s="2"/>
      <c r="P93" s="2"/>
      <c r="Q93" s="2"/>
    </row>
    <row r="94" thickBot="1" ht="12.75">
      <c r="A94" s="10"/>
      <c r="B94" s="59" t="s">
        <v>64</v>
      </c>
      <c r="C94" s="30"/>
      <c r="D94" s="30"/>
      <c r="E94" s="60" t="s">
        <v>65</v>
      </c>
      <c r="F94" s="30"/>
      <c r="G94" s="30"/>
      <c r="H94" s="61"/>
      <c r="I94" s="30"/>
      <c r="J94" s="61"/>
      <c r="K94" s="30"/>
      <c r="L94" s="30"/>
      <c r="M94" s="13"/>
      <c r="N94" s="2"/>
      <c r="O94" s="2"/>
      <c r="P94" s="2"/>
      <c r="Q94" s="2"/>
    </row>
    <row r="95" thickTop="1" ht="12.75">
      <c r="A95" s="10"/>
      <c r="B95" s="49">
        <v>13</v>
      </c>
      <c r="C95" s="50" t="s">
        <v>167</v>
      </c>
      <c r="D95" s="50" t="s">
        <v>109</v>
      </c>
      <c r="E95" s="50" t="s">
        <v>168</v>
      </c>
      <c r="F95" s="50" t="s">
        <v>7</v>
      </c>
      <c r="G95" s="51" t="s">
        <v>124</v>
      </c>
      <c r="H95" s="62">
        <v>162</v>
      </c>
      <c r="I95" s="63">
        <v>0</v>
      </c>
      <c r="J95" s="64">
        <f>ROUND(H95*I95,2)</f>
        <v>0</v>
      </c>
      <c r="K95" s="65">
        <v>0.20999999999999999</v>
      </c>
      <c r="L95" s="66">
        <f>ROUND(J95*1.21,2)</f>
        <v>0</v>
      </c>
      <c r="M95" s="13"/>
      <c r="N95" s="2"/>
      <c r="O95" s="2"/>
      <c r="P95" s="2"/>
      <c r="Q95" s="41">
        <f>IF(ISNUMBER(K95),IF(H95&gt;0,IF(I95&gt;0,J95,0),0),0)</f>
        <v>0</v>
      </c>
      <c r="R95" s="9">
        <f>IF(ISNUMBER(K95)=FALSE,J95,0)</f>
        <v>0</v>
      </c>
    </row>
    <row r="96" ht="12.75">
      <c r="A96" s="10"/>
      <c r="B96" s="57" t="s">
        <v>58</v>
      </c>
      <c r="C96" s="1"/>
      <c r="D96" s="1"/>
      <c r="E96" s="58" t="s">
        <v>169</v>
      </c>
      <c r="F96" s="1"/>
      <c r="G96" s="1"/>
      <c r="H96" s="48"/>
      <c r="I96" s="1"/>
      <c r="J96" s="48"/>
      <c r="K96" s="1"/>
      <c r="L96" s="1"/>
      <c r="M96" s="13"/>
      <c r="N96" s="2"/>
      <c r="O96" s="2"/>
      <c r="P96" s="2"/>
      <c r="Q96" s="2"/>
    </row>
    <row r="97" ht="12.75">
      <c r="A97" s="10"/>
      <c r="B97" s="57" t="s">
        <v>60</v>
      </c>
      <c r="C97" s="1"/>
      <c r="D97" s="1"/>
      <c r="E97" s="58" t="s">
        <v>170</v>
      </c>
      <c r="F97" s="1"/>
      <c r="G97" s="1"/>
      <c r="H97" s="48"/>
      <c r="I97" s="1"/>
      <c r="J97" s="48"/>
      <c r="K97" s="1"/>
      <c r="L97" s="1"/>
      <c r="M97" s="13"/>
      <c r="N97" s="2"/>
      <c r="O97" s="2"/>
      <c r="P97" s="2"/>
      <c r="Q97" s="2"/>
    </row>
    <row r="98" ht="12.75">
      <c r="A98" s="10"/>
      <c r="B98" s="57" t="s">
        <v>62</v>
      </c>
      <c r="C98" s="1"/>
      <c r="D98" s="1"/>
      <c r="E98" s="58" t="s">
        <v>171</v>
      </c>
      <c r="F98" s="1"/>
      <c r="G98" s="1"/>
      <c r="H98" s="48"/>
      <c r="I98" s="1"/>
      <c r="J98" s="48"/>
      <c r="K98" s="1"/>
      <c r="L98" s="1"/>
      <c r="M98" s="13"/>
      <c r="N98" s="2"/>
      <c r="O98" s="2"/>
      <c r="P98" s="2"/>
      <c r="Q98" s="2"/>
    </row>
    <row r="99" thickBot="1" ht="12.75">
      <c r="A99" s="10"/>
      <c r="B99" s="59" t="s">
        <v>64</v>
      </c>
      <c r="C99" s="30"/>
      <c r="D99" s="30"/>
      <c r="E99" s="60" t="s">
        <v>65</v>
      </c>
      <c r="F99" s="30"/>
      <c r="G99" s="30"/>
      <c r="H99" s="61"/>
      <c r="I99" s="30"/>
      <c r="J99" s="61"/>
      <c r="K99" s="30"/>
      <c r="L99" s="30"/>
      <c r="M99" s="13"/>
      <c r="N99" s="2"/>
      <c r="O99" s="2"/>
      <c r="P99" s="2"/>
      <c r="Q99" s="2"/>
    </row>
    <row r="100" thickTop="1" ht="12.75">
      <c r="A100" s="10"/>
      <c r="B100" s="49">
        <v>14</v>
      </c>
      <c r="C100" s="50" t="s">
        <v>167</v>
      </c>
      <c r="D100" s="50" t="s">
        <v>115</v>
      </c>
      <c r="E100" s="50" t="s">
        <v>168</v>
      </c>
      <c r="F100" s="50" t="s">
        <v>7</v>
      </c>
      <c r="G100" s="51" t="s">
        <v>124</v>
      </c>
      <c r="H100" s="62">
        <v>2106</v>
      </c>
      <c r="I100" s="63">
        <v>0</v>
      </c>
      <c r="J100" s="64">
        <f>ROUND(H100*I100,2)</f>
        <v>0</v>
      </c>
      <c r="K100" s="65">
        <v>0.20999999999999999</v>
      </c>
      <c r="L100" s="66">
        <f>ROUND(J100*1.21,2)</f>
        <v>0</v>
      </c>
      <c r="M100" s="13"/>
      <c r="N100" s="2"/>
      <c r="O100" s="2"/>
      <c r="P100" s="2"/>
      <c r="Q100" s="41">
        <f>IF(ISNUMBER(K100),IF(H100&gt;0,IF(I100&gt;0,J100,0),0),0)</f>
        <v>0</v>
      </c>
      <c r="R100" s="9">
        <f>IF(ISNUMBER(K100)=FALSE,J100,0)</f>
        <v>0</v>
      </c>
    </row>
    <row r="101" ht="12.75">
      <c r="A101" s="10"/>
      <c r="B101" s="57" t="s">
        <v>58</v>
      </c>
      <c r="C101" s="1"/>
      <c r="D101" s="1"/>
      <c r="E101" s="58" t="s">
        <v>172</v>
      </c>
      <c r="F101" s="1"/>
      <c r="G101" s="1"/>
      <c r="H101" s="48"/>
      <c r="I101" s="1"/>
      <c r="J101" s="48"/>
      <c r="K101" s="1"/>
      <c r="L101" s="1"/>
      <c r="M101" s="13"/>
      <c r="N101" s="2"/>
      <c r="O101" s="2"/>
      <c r="P101" s="2"/>
      <c r="Q101" s="2"/>
    </row>
    <row r="102" ht="12.75">
      <c r="A102" s="10"/>
      <c r="B102" s="57" t="s">
        <v>60</v>
      </c>
      <c r="C102" s="1"/>
      <c r="D102" s="1"/>
      <c r="E102" s="58" t="s">
        <v>173</v>
      </c>
      <c r="F102" s="1"/>
      <c r="G102" s="1"/>
      <c r="H102" s="48"/>
      <c r="I102" s="1"/>
      <c r="J102" s="48"/>
      <c r="K102" s="1"/>
      <c r="L102" s="1"/>
      <c r="M102" s="13"/>
      <c r="N102" s="2"/>
      <c r="O102" s="2"/>
      <c r="P102" s="2"/>
      <c r="Q102" s="2"/>
    </row>
    <row r="103" ht="12.75">
      <c r="A103" s="10"/>
      <c r="B103" s="57" t="s">
        <v>62</v>
      </c>
      <c r="C103" s="1"/>
      <c r="D103" s="1"/>
      <c r="E103" s="58" t="s">
        <v>171</v>
      </c>
      <c r="F103" s="1"/>
      <c r="G103" s="1"/>
      <c r="H103" s="48"/>
      <c r="I103" s="1"/>
      <c r="J103" s="48"/>
      <c r="K103" s="1"/>
      <c r="L103" s="1"/>
      <c r="M103" s="13"/>
      <c r="N103" s="2"/>
      <c r="O103" s="2"/>
      <c r="P103" s="2"/>
      <c r="Q103" s="2"/>
    </row>
    <row r="104" thickBot="1" ht="12.75">
      <c r="A104" s="10"/>
      <c r="B104" s="59" t="s">
        <v>64</v>
      </c>
      <c r="C104" s="30"/>
      <c r="D104" s="30"/>
      <c r="E104" s="60" t="s">
        <v>65</v>
      </c>
      <c r="F104" s="30"/>
      <c r="G104" s="30"/>
      <c r="H104" s="61"/>
      <c r="I104" s="30"/>
      <c r="J104" s="61"/>
      <c r="K104" s="30"/>
      <c r="L104" s="30"/>
      <c r="M104" s="13"/>
      <c r="N104" s="2"/>
      <c r="O104" s="2"/>
      <c r="P104" s="2"/>
      <c r="Q104" s="2"/>
    </row>
    <row r="105" thickTop="1" ht="12.75">
      <c r="A105" s="10"/>
      <c r="B105" s="49">
        <v>15</v>
      </c>
      <c r="C105" s="50" t="s">
        <v>167</v>
      </c>
      <c r="D105" s="50" t="s">
        <v>119</v>
      </c>
      <c r="E105" s="50" t="s">
        <v>168</v>
      </c>
      <c r="F105" s="50" t="s">
        <v>7</v>
      </c>
      <c r="G105" s="51" t="s">
        <v>124</v>
      </c>
      <c r="H105" s="62">
        <v>150</v>
      </c>
      <c r="I105" s="63">
        <v>0</v>
      </c>
      <c r="J105" s="64">
        <f>ROUND(H105*I105,2)</f>
        <v>0</v>
      </c>
      <c r="K105" s="65">
        <v>0.20999999999999999</v>
      </c>
      <c r="L105" s="66">
        <f>ROUND(J105*1.21,2)</f>
        <v>0</v>
      </c>
      <c r="M105" s="13"/>
      <c r="N105" s="2"/>
      <c r="O105" s="2"/>
      <c r="P105" s="2"/>
      <c r="Q105" s="41">
        <f>IF(ISNUMBER(K105),IF(H105&gt;0,IF(I105&gt;0,J105,0),0),0)</f>
        <v>0</v>
      </c>
      <c r="R105" s="9">
        <f>IF(ISNUMBER(K105)=FALSE,J105,0)</f>
        <v>0</v>
      </c>
    </row>
    <row r="106" ht="12.75">
      <c r="A106" s="10"/>
      <c r="B106" s="57" t="s">
        <v>58</v>
      </c>
      <c r="C106" s="1"/>
      <c r="D106" s="1"/>
      <c r="E106" s="58" t="s">
        <v>174</v>
      </c>
      <c r="F106" s="1"/>
      <c r="G106" s="1"/>
      <c r="H106" s="48"/>
      <c r="I106" s="1"/>
      <c r="J106" s="48"/>
      <c r="K106" s="1"/>
      <c r="L106" s="1"/>
      <c r="M106" s="13"/>
      <c r="N106" s="2"/>
      <c r="O106" s="2"/>
      <c r="P106" s="2"/>
      <c r="Q106" s="2"/>
    </row>
    <row r="107" ht="12.75">
      <c r="A107" s="10"/>
      <c r="B107" s="57" t="s">
        <v>60</v>
      </c>
      <c r="C107" s="1"/>
      <c r="D107" s="1"/>
      <c r="E107" s="58" t="s">
        <v>175</v>
      </c>
      <c r="F107" s="1"/>
      <c r="G107" s="1"/>
      <c r="H107" s="48"/>
      <c r="I107" s="1"/>
      <c r="J107" s="48"/>
      <c r="K107" s="1"/>
      <c r="L107" s="1"/>
      <c r="M107" s="13"/>
      <c r="N107" s="2"/>
      <c r="O107" s="2"/>
      <c r="P107" s="2"/>
      <c r="Q107" s="2"/>
    </row>
    <row r="108" ht="12.75">
      <c r="A108" s="10"/>
      <c r="B108" s="57" t="s">
        <v>62</v>
      </c>
      <c r="C108" s="1"/>
      <c r="D108" s="1"/>
      <c r="E108" s="58" t="s">
        <v>171</v>
      </c>
      <c r="F108" s="1"/>
      <c r="G108" s="1"/>
      <c r="H108" s="48"/>
      <c r="I108" s="1"/>
      <c r="J108" s="48"/>
      <c r="K108" s="1"/>
      <c r="L108" s="1"/>
      <c r="M108" s="13"/>
      <c r="N108" s="2"/>
      <c r="O108" s="2"/>
      <c r="P108" s="2"/>
      <c r="Q108" s="2"/>
    </row>
    <row r="109" thickBot="1" ht="12.75">
      <c r="A109" s="10"/>
      <c r="B109" s="59" t="s">
        <v>64</v>
      </c>
      <c r="C109" s="30"/>
      <c r="D109" s="30"/>
      <c r="E109" s="60" t="s">
        <v>176</v>
      </c>
      <c r="F109" s="30"/>
      <c r="G109" s="30"/>
      <c r="H109" s="61"/>
      <c r="I109" s="30"/>
      <c r="J109" s="61"/>
      <c r="K109" s="30"/>
      <c r="L109" s="30"/>
      <c r="M109" s="13"/>
      <c r="N109" s="2"/>
      <c r="O109" s="2"/>
      <c r="P109" s="2"/>
      <c r="Q109" s="2"/>
    </row>
    <row r="110" thickTop="1" ht="12.75">
      <c r="A110" s="10"/>
      <c r="B110" s="49">
        <v>16</v>
      </c>
      <c r="C110" s="50" t="s">
        <v>177</v>
      </c>
      <c r="D110" s="50" t="s">
        <v>109</v>
      </c>
      <c r="E110" s="50" t="s">
        <v>178</v>
      </c>
      <c r="F110" s="50" t="s">
        <v>7</v>
      </c>
      <c r="G110" s="51" t="s">
        <v>124</v>
      </c>
      <c r="H110" s="62">
        <v>184</v>
      </c>
      <c r="I110" s="63">
        <v>0</v>
      </c>
      <c r="J110" s="64">
        <f>ROUND(H110*I110,2)</f>
        <v>0</v>
      </c>
      <c r="K110" s="65">
        <v>0.20999999999999999</v>
      </c>
      <c r="L110" s="66">
        <f>ROUND(J110*1.21,2)</f>
        <v>0</v>
      </c>
      <c r="M110" s="13"/>
      <c r="N110" s="2"/>
      <c r="O110" s="2"/>
      <c r="P110" s="2"/>
      <c r="Q110" s="41">
        <f>IF(ISNUMBER(K110),IF(H110&gt;0,IF(I110&gt;0,J110,0),0),0)</f>
        <v>0</v>
      </c>
      <c r="R110" s="9">
        <f>IF(ISNUMBER(K110)=FALSE,J110,0)</f>
        <v>0</v>
      </c>
    </row>
    <row r="111" ht="12.75">
      <c r="A111" s="10"/>
      <c r="B111" s="57" t="s">
        <v>58</v>
      </c>
      <c r="C111" s="1"/>
      <c r="D111" s="1"/>
      <c r="E111" s="58" t="s">
        <v>179</v>
      </c>
      <c r="F111" s="1"/>
      <c r="G111" s="1"/>
      <c r="H111" s="48"/>
      <c r="I111" s="1"/>
      <c r="J111" s="48"/>
      <c r="K111" s="1"/>
      <c r="L111" s="1"/>
      <c r="M111" s="13"/>
      <c r="N111" s="2"/>
      <c r="O111" s="2"/>
      <c r="P111" s="2"/>
      <c r="Q111" s="2"/>
    </row>
    <row r="112" ht="12.75">
      <c r="A112" s="10"/>
      <c r="B112" s="57" t="s">
        <v>60</v>
      </c>
      <c r="C112" s="1"/>
      <c r="D112" s="1"/>
      <c r="E112" s="58" t="s">
        <v>180</v>
      </c>
      <c r="F112" s="1"/>
      <c r="G112" s="1"/>
      <c r="H112" s="48"/>
      <c r="I112" s="1"/>
      <c r="J112" s="48"/>
      <c r="K112" s="1"/>
      <c r="L112" s="1"/>
      <c r="M112" s="13"/>
      <c r="N112" s="2"/>
      <c r="O112" s="2"/>
      <c r="P112" s="2"/>
      <c r="Q112" s="2"/>
    </row>
    <row r="113" ht="12.75">
      <c r="A113" s="10"/>
      <c r="B113" s="57" t="s">
        <v>62</v>
      </c>
      <c r="C113" s="1"/>
      <c r="D113" s="1"/>
      <c r="E113" s="58" t="s">
        <v>181</v>
      </c>
      <c r="F113" s="1"/>
      <c r="G113" s="1"/>
      <c r="H113" s="48"/>
      <c r="I113" s="1"/>
      <c r="J113" s="48"/>
      <c r="K113" s="1"/>
      <c r="L113" s="1"/>
      <c r="M113" s="13"/>
      <c r="N113" s="2"/>
      <c r="O113" s="2"/>
      <c r="P113" s="2"/>
      <c r="Q113" s="2"/>
    </row>
    <row r="114" thickBot="1" ht="12.75">
      <c r="A114" s="10"/>
      <c r="B114" s="59" t="s">
        <v>64</v>
      </c>
      <c r="C114" s="30"/>
      <c r="D114" s="30"/>
      <c r="E114" s="60" t="s">
        <v>65</v>
      </c>
      <c r="F114" s="30"/>
      <c r="G114" s="30"/>
      <c r="H114" s="61"/>
      <c r="I114" s="30"/>
      <c r="J114" s="61"/>
      <c r="K114" s="30"/>
      <c r="L114" s="30"/>
      <c r="M114" s="13"/>
      <c r="N114" s="2"/>
      <c r="O114" s="2"/>
      <c r="P114" s="2"/>
      <c r="Q114" s="2"/>
    </row>
    <row r="115" thickTop="1" ht="12.75">
      <c r="A115" s="10"/>
      <c r="B115" s="49">
        <v>17</v>
      </c>
      <c r="C115" s="50" t="s">
        <v>177</v>
      </c>
      <c r="D115" s="50" t="s">
        <v>115</v>
      </c>
      <c r="E115" s="50" t="s">
        <v>178</v>
      </c>
      <c r="F115" s="50" t="s">
        <v>7</v>
      </c>
      <c r="G115" s="51" t="s">
        <v>124</v>
      </c>
      <c r="H115" s="62">
        <v>176</v>
      </c>
      <c r="I115" s="63">
        <v>0</v>
      </c>
      <c r="J115" s="64">
        <f>ROUND(H115*I115,2)</f>
        <v>0</v>
      </c>
      <c r="K115" s="65">
        <v>0.20999999999999999</v>
      </c>
      <c r="L115" s="66">
        <f>ROUND(J115*1.21,2)</f>
        <v>0</v>
      </c>
      <c r="M115" s="13"/>
      <c r="N115" s="2"/>
      <c r="O115" s="2"/>
      <c r="P115" s="2"/>
      <c r="Q115" s="41">
        <f>IF(ISNUMBER(K115),IF(H115&gt;0,IF(I115&gt;0,J115,0),0),0)</f>
        <v>0</v>
      </c>
      <c r="R115" s="9">
        <f>IF(ISNUMBER(K115)=FALSE,J115,0)</f>
        <v>0</v>
      </c>
    </row>
    <row r="116" ht="12.75">
      <c r="A116" s="10"/>
      <c r="B116" s="57" t="s">
        <v>58</v>
      </c>
      <c r="C116" s="1"/>
      <c r="D116" s="1"/>
      <c r="E116" s="58" t="s">
        <v>182</v>
      </c>
      <c r="F116" s="1"/>
      <c r="G116" s="1"/>
      <c r="H116" s="48"/>
      <c r="I116" s="1"/>
      <c r="J116" s="48"/>
      <c r="K116" s="1"/>
      <c r="L116" s="1"/>
      <c r="M116" s="13"/>
      <c r="N116" s="2"/>
      <c r="O116" s="2"/>
      <c r="P116" s="2"/>
      <c r="Q116" s="2"/>
    </row>
    <row r="117" ht="12.75">
      <c r="A117" s="10"/>
      <c r="B117" s="57" t="s">
        <v>60</v>
      </c>
      <c r="C117" s="1"/>
      <c r="D117" s="1"/>
      <c r="E117" s="58" t="s">
        <v>183</v>
      </c>
      <c r="F117" s="1"/>
      <c r="G117" s="1"/>
      <c r="H117" s="48"/>
      <c r="I117" s="1"/>
      <c r="J117" s="48"/>
      <c r="K117" s="1"/>
      <c r="L117" s="1"/>
      <c r="M117" s="13"/>
      <c r="N117" s="2"/>
      <c r="O117" s="2"/>
      <c r="P117" s="2"/>
      <c r="Q117" s="2"/>
    </row>
    <row r="118" ht="12.75">
      <c r="A118" s="10"/>
      <c r="B118" s="57" t="s">
        <v>62</v>
      </c>
      <c r="C118" s="1"/>
      <c r="D118" s="1"/>
      <c r="E118" s="58" t="s">
        <v>184</v>
      </c>
      <c r="F118" s="1"/>
      <c r="G118" s="1"/>
      <c r="H118" s="48"/>
      <c r="I118" s="1"/>
      <c r="J118" s="48"/>
      <c r="K118" s="1"/>
      <c r="L118" s="1"/>
      <c r="M118" s="13"/>
      <c r="N118" s="2"/>
      <c r="O118" s="2"/>
      <c r="P118" s="2"/>
      <c r="Q118" s="2"/>
    </row>
    <row r="119" thickBot="1" ht="12.75">
      <c r="A119" s="10"/>
      <c r="B119" s="59" t="s">
        <v>64</v>
      </c>
      <c r="C119" s="30"/>
      <c r="D119" s="30"/>
      <c r="E119" s="60" t="s">
        <v>65</v>
      </c>
      <c r="F119" s="30"/>
      <c r="G119" s="30"/>
      <c r="H119" s="61"/>
      <c r="I119" s="30"/>
      <c r="J119" s="61"/>
      <c r="K119" s="30"/>
      <c r="L119" s="30"/>
      <c r="M119" s="13"/>
      <c r="N119" s="2"/>
      <c r="O119" s="2"/>
      <c r="P119" s="2"/>
      <c r="Q119" s="2"/>
    </row>
    <row r="120" thickTop="1" ht="12.75">
      <c r="A120" s="10"/>
      <c r="B120" s="49">
        <v>18</v>
      </c>
      <c r="C120" s="50" t="s">
        <v>177</v>
      </c>
      <c r="D120" s="50" t="s">
        <v>119</v>
      </c>
      <c r="E120" s="50" t="s">
        <v>178</v>
      </c>
      <c r="F120" s="50" t="s">
        <v>7</v>
      </c>
      <c r="G120" s="51" t="s">
        <v>124</v>
      </c>
      <c r="H120" s="62">
        <v>211</v>
      </c>
      <c r="I120" s="63">
        <v>0</v>
      </c>
      <c r="J120" s="64">
        <f>ROUND(H120*I120,2)</f>
        <v>0</v>
      </c>
      <c r="K120" s="65">
        <v>0.20999999999999999</v>
      </c>
      <c r="L120" s="66">
        <f>ROUND(J120*1.21,2)</f>
        <v>0</v>
      </c>
      <c r="M120" s="13"/>
      <c r="N120" s="2"/>
      <c r="O120" s="2"/>
      <c r="P120" s="2"/>
      <c r="Q120" s="41">
        <f>IF(ISNUMBER(K120),IF(H120&gt;0,IF(I120&gt;0,J120,0),0),0)</f>
        <v>0</v>
      </c>
      <c r="R120" s="9">
        <f>IF(ISNUMBER(K120)=FALSE,J120,0)</f>
        <v>0</v>
      </c>
    </row>
    <row r="121" ht="12.75">
      <c r="A121" s="10"/>
      <c r="B121" s="57" t="s">
        <v>58</v>
      </c>
      <c r="C121" s="1"/>
      <c r="D121" s="1"/>
      <c r="E121" s="58" t="s">
        <v>185</v>
      </c>
      <c r="F121" s="1"/>
      <c r="G121" s="1"/>
      <c r="H121" s="48"/>
      <c r="I121" s="1"/>
      <c r="J121" s="48"/>
      <c r="K121" s="1"/>
      <c r="L121" s="1"/>
      <c r="M121" s="13"/>
      <c r="N121" s="2"/>
      <c r="O121" s="2"/>
      <c r="P121" s="2"/>
      <c r="Q121" s="2"/>
    </row>
    <row r="122" ht="12.75">
      <c r="A122" s="10"/>
      <c r="B122" s="57" t="s">
        <v>60</v>
      </c>
      <c r="C122" s="1"/>
      <c r="D122" s="1"/>
      <c r="E122" s="58" t="s">
        <v>186</v>
      </c>
      <c r="F122" s="1"/>
      <c r="G122" s="1"/>
      <c r="H122" s="48"/>
      <c r="I122" s="1"/>
      <c r="J122" s="48"/>
      <c r="K122" s="1"/>
      <c r="L122" s="1"/>
      <c r="M122" s="13"/>
      <c r="N122" s="2"/>
      <c r="O122" s="2"/>
      <c r="P122" s="2"/>
      <c r="Q122" s="2"/>
    </row>
    <row r="123" ht="12.75">
      <c r="A123" s="10"/>
      <c r="B123" s="57" t="s">
        <v>62</v>
      </c>
      <c r="C123" s="1"/>
      <c r="D123" s="1"/>
      <c r="E123" s="58" t="s">
        <v>181</v>
      </c>
      <c r="F123" s="1"/>
      <c r="G123" s="1"/>
      <c r="H123" s="48"/>
      <c r="I123" s="1"/>
      <c r="J123" s="48"/>
      <c r="K123" s="1"/>
      <c r="L123" s="1"/>
      <c r="M123" s="13"/>
      <c r="N123" s="2"/>
      <c r="O123" s="2"/>
      <c r="P123" s="2"/>
      <c r="Q123" s="2"/>
    </row>
    <row r="124" thickBot="1" ht="12.75">
      <c r="A124" s="10"/>
      <c r="B124" s="59" t="s">
        <v>64</v>
      </c>
      <c r="C124" s="30"/>
      <c r="D124" s="30"/>
      <c r="E124" s="60" t="s">
        <v>65</v>
      </c>
      <c r="F124" s="30"/>
      <c r="G124" s="30"/>
      <c r="H124" s="61"/>
      <c r="I124" s="30"/>
      <c r="J124" s="61"/>
      <c r="K124" s="30"/>
      <c r="L124" s="30"/>
      <c r="M124" s="13"/>
      <c r="N124" s="2"/>
      <c r="O124" s="2"/>
      <c r="P124" s="2"/>
      <c r="Q124" s="2"/>
    </row>
    <row r="125" thickTop="1" ht="12.75">
      <c r="A125" s="10"/>
      <c r="B125" s="49">
        <v>19</v>
      </c>
      <c r="C125" s="50" t="s">
        <v>187</v>
      </c>
      <c r="D125" s="50"/>
      <c r="E125" s="50" t="s">
        <v>188</v>
      </c>
      <c r="F125" s="50" t="s">
        <v>7</v>
      </c>
      <c r="G125" s="51" t="s">
        <v>124</v>
      </c>
      <c r="H125" s="62">
        <v>12</v>
      </c>
      <c r="I125" s="63">
        <v>0</v>
      </c>
      <c r="J125" s="64">
        <f>ROUND(H125*I125,2)</f>
        <v>0</v>
      </c>
      <c r="K125" s="65">
        <v>0.20999999999999999</v>
      </c>
      <c r="L125" s="66">
        <f>ROUND(J125*1.21,2)</f>
        <v>0</v>
      </c>
      <c r="M125" s="13"/>
      <c r="N125" s="2"/>
      <c r="O125" s="2"/>
      <c r="P125" s="2"/>
      <c r="Q125" s="41">
        <f>IF(ISNUMBER(K125),IF(H125&gt;0,IF(I125&gt;0,J125,0),0),0)</f>
        <v>0</v>
      </c>
      <c r="R125" s="9">
        <f>IF(ISNUMBER(K125)=FALSE,J125,0)</f>
        <v>0</v>
      </c>
    </row>
    <row r="126" ht="12.75">
      <c r="A126" s="10"/>
      <c r="B126" s="57" t="s">
        <v>58</v>
      </c>
      <c r="C126" s="1"/>
      <c r="D126" s="1"/>
      <c r="E126" s="58" t="s">
        <v>189</v>
      </c>
      <c r="F126" s="1"/>
      <c r="G126" s="1"/>
      <c r="H126" s="48"/>
      <c r="I126" s="1"/>
      <c r="J126" s="48"/>
      <c r="K126" s="1"/>
      <c r="L126" s="1"/>
      <c r="M126" s="13"/>
      <c r="N126" s="2"/>
      <c r="O126" s="2"/>
      <c r="P126" s="2"/>
      <c r="Q126" s="2"/>
    </row>
    <row r="127" ht="12.75">
      <c r="A127" s="10"/>
      <c r="B127" s="57" t="s">
        <v>60</v>
      </c>
      <c r="C127" s="1"/>
      <c r="D127" s="1"/>
      <c r="E127" s="58" t="s">
        <v>190</v>
      </c>
      <c r="F127" s="1"/>
      <c r="G127" s="1"/>
      <c r="H127" s="48"/>
      <c r="I127" s="1"/>
      <c r="J127" s="48"/>
      <c r="K127" s="1"/>
      <c r="L127" s="1"/>
      <c r="M127" s="13"/>
      <c r="N127" s="2"/>
      <c r="O127" s="2"/>
      <c r="P127" s="2"/>
      <c r="Q127" s="2"/>
    </row>
    <row r="128" ht="12.75">
      <c r="A128" s="10"/>
      <c r="B128" s="57" t="s">
        <v>62</v>
      </c>
      <c r="C128" s="1"/>
      <c r="D128" s="1"/>
      <c r="E128" s="58" t="s">
        <v>191</v>
      </c>
      <c r="F128" s="1"/>
      <c r="G128" s="1"/>
      <c r="H128" s="48"/>
      <c r="I128" s="1"/>
      <c r="J128" s="48"/>
      <c r="K128" s="1"/>
      <c r="L128" s="1"/>
      <c r="M128" s="13"/>
      <c r="N128" s="2"/>
      <c r="O128" s="2"/>
      <c r="P128" s="2"/>
      <c r="Q128" s="2"/>
    </row>
    <row r="129" thickBot="1" ht="12.75">
      <c r="A129" s="10"/>
      <c r="B129" s="59" t="s">
        <v>64</v>
      </c>
      <c r="C129" s="30"/>
      <c r="D129" s="30"/>
      <c r="E129" s="60" t="s">
        <v>65</v>
      </c>
      <c r="F129" s="30"/>
      <c r="G129" s="30"/>
      <c r="H129" s="61"/>
      <c r="I129" s="30"/>
      <c r="J129" s="61"/>
      <c r="K129" s="30"/>
      <c r="L129" s="30"/>
      <c r="M129" s="13"/>
      <c r="N129" s="2"/>
      <c r="O129" s="2"/>
      <c r="P129" s="2"/>
      <c r="Q129" s="2"/>
    </row>
    <row r="130" thickTop="1" ht="12.75">
      <c r="A130" s="10"/>
      <c r="B130" s="49">
        <v>20</v>
      </c>
      <c r="C130" s="50" t="s">
        <v>192</v>
      </c>
      <c r="D130" s="50"/>
      <c r="E130" s="50" t="s">
        <v>193</v>
      </c>
      <c r="F130" s="50" t="s">
        <v>7</v>
      </c>
      <c r="G130" s="51" t="s">
        <v>163</v>
      </c>
      <c r="H130" s="62">
        <v>18</v>
      </c>
      <c r="I130" s="63">
        <v>0</v>
      </c>
      <c r="J130" s="64">
        <f>ROUND(H130*I130,2)</f>
        <v>0</v>
      </c>
      <c r="K130" s="65">
        <v>0.20999999999999999</v>
      </c>
      <c r="L130" s="66">
        <f>ROUND(J130*1.21,2)</f>
        <v>0</v>
      </c>
      <c r="M130" s="13"/>
      <c r="N130" s="2"/>
      <c r="O130" s="2"/>
      <c r="P130" s="2"/>
      <c r="Q130" s="41">
        <f>IF(ISNUMBER(K130),IF(H130&gt;0,IF(I130&gt;0,J130,0),0),0)</f>
        <v>0</v>
      </c>
      <c r="R130" s="9">
        <f>IF(ISNUMBER(K130)=FALSE,J130,0)</f>
        <v>0</v>
      </c>
    </row>
    <row r="131" ht="12.75">
      <c r="A131" s="10"/>
      <c r="B131" s="57" t="s">
        <v>58</v>
      </c>
      <c r="C131" s="1"/>
      <c r="D131" s="1"/>
      <c r="E131" s="58" t="s">
        <v>194</v>
      </c>
      <c r="F131" s="1"/>
      <c r="G131" s="1"/>
      <c r="H131" s="48"/>
      <c r="I131" s="1"/>
      <c r="J131" s="48"/>
      <c r="K131" s="1"/>
      <c r="L131" s="1"/>
      <c r="M131" s="13"/>
      <c r="N131" s="2"/>
      <c r="O131" s="2"/>
      <c r="P131" s="2"/>
      <c r="Q131" s="2"/>
    </row>
    <row r="132" ht="12.75">
      <c r="A132" s="10"/>
      <c r="B132" s="57" t="s">
        <v>60</v>
      </c>
      <c r="C132" s="1"/>
      <c r="D132" s="1"/>
      <c r="E132" s="58" t="s">
        <v>195</v>
      </c>
      <c r="F132" s="1"/>
      <c r="G132" s="1"/>
      <c r="H132" s="48"/>
      <c r="I132" s="1"/>
      <c r="J132" s="48"/>
      <c r="K132" s="1"/>
      <c r="L132" s="1"/>
      <c r="M132" s="13"/>
      <c r="N132" s="2"/>
      <c r="O132" s="2"/>
      <c r="P132" s="2"/>
      <c r="Q132" s="2"/>
    </row>
    <row r="133" ht="12.75">
      <c r="A133" s="10"/>
      <c r="B133" s="57" t="s">
        <v>62</v>
      </c>
      <c r="C133" s="1"/>
      <c r="D133" s="1"/>
      <c r="E133" s="58" t="s">
        <v>191</v>
      </c>
      <c r="F133" s="1"/>
      <c r="G133" s="1"/>
      <c r="H133" s="48"/>
      <c r="I133" s="1"/>
      <c r="J133" s="48"/>
      <c r="K133" s="1"/>
      <c r="L133" s="1"/>
      <c r="M133" s="13"/>
      <c r="N133" s="2"/>
      <c r="O133" s="2"/>
      <c r="P133" s="2"/>
      <c r="Q133" s="2"/>
    </row>
    <row r="134" thickBot="1" ht="12.75">
      <c r="A134" s="10"/>
      <c r="B134" s="59" t="s">
        <v>64</v>
      </c>
      <c r="C134" s="30"/>
      <c r="D134" s="30"/>
      <c r="E134" s="60" t="s">
        <v>65</v>
      </c>
      <c r="F134" s="30"/>
      <c r="G134" s="30"/>
      <c r="H134" s="61"/>
      <c r="I134" s="30"/>
      <c r="J134" s="61"/>
      <c r="K134" s="30"/>
      <c r="L134" s="30"/>
      <c r="M134" s="13"/>
      <c r="N134" s="2"/>
      <c r="O134" s="2"/>
      <c r="P134" s="2"/>
      <c r="Q134" s="2"/>
    </row>
    <row r="135" thickTop="1" ht="12.75">
      <c r="A135" s="10"/>
      <c r="B135" s="49">
        <v>21</v>
      </c>
      <c r="C135" s="50" t="s">
        <v>196</v>
      </c>
      <c r="D135" s="50" t="s">
        <v>109</v>
      </c>
      <c r="E135" s="50" t="s">
        <v>197</v>
      </c>
      <c r="F135" s="50" t="s">
        <v>7</v>
      </c>
      <c r="G135" s="51" t="s">
        <v>124</v>
      </c>
      <c r="H135" s="62">
        <v>2200.4000000000001</v>
      </c>
      <c r="I135" s="63">
        <v>0</v>
      </c>
      <c r="J135" s="64">
        <f>ROUND(H135*I135,2)</f>
        <v>0</v>
      </c>
      <c r="K135" s="65">
        <v>0.20999999999999999</v>
      </c>
      <c r="L135" s="66">
        <f>ROUND(J135*1.21,2)</f>
        <v>0</v>
      </c>
      <c r="M135" s="13"/>
      <c r="N135" s="2"/>
      <c r="O135" s="2"/>
      <c r="P135" s="2"/>
      <c r="Q135" s="41">
        <f>IF(ISNUMBER(K135),IF(H135&gt;0,IF(I135&gt;0,J135,0),0),0)</f>
        <v>0</v>
      </c>
      <c r="R135" s="9">
        <f>IF(ISNUMBER(K135)=FALSE,J135,0)</f>
        <v>0</v>
      </c>
    </row>
    <row r="136" ht="12.75">
      <c r="A136" s="10"/>
      <c r="B136" s="57" t="s">
        <v>58</v>
      </c>
      <c r="C136" s="1"/>
      <c r="D136" s="1"/>
      <c r="E136" s="58" t="s">
        <v>198</v>
      </c>
      <c r="F136" s="1"/>
      <c r="G136" s="1"/>
      <c r="H136" s="48"/>
      <c r="I136" s="1"/>
      <c r="J136" s="48"/>
      <c r="K136" s="1"/>
      <c r="L136" s="1"/>
      <c r="M136" s="13"/>
      <c r="N136" s="2"/>
      <c r="O136" s="2"/>
      <c r="P136" s="2"/>
      <c r="Q136" s="2"/>
    </row>
    <row r="137" ht="12.75">
      <c r="A137" s="10"/>
      <c r="B137" s="57" t="s">
        <v>60</v>
      </c>
      <c r="C137" s="1"/>
      <c r="D137" s="1"/>
      <c r="E137" s="58" t="s">
        <v>199</v>
      </c>
      <c r="F137" s="1"/>
      <c r="G137" s="1"/>
      <c r="H137" s="48"/>
      <c r="I137" s="1"/>
      <c r="J137" s="48"/>
      <c r="K137" s="1"/>
      <c r="L137" s="1"/>
      <c r="M137" s="13"/>
      <c r="N137" s="2"/>
      <c r="O137" s="2"/>
      <c r="P137" s="2"/>
      <c r="Q137" s="2"/>
    </row>
    <row r="138" ht="12.75">
      <c r="A138" s="10"/>
      <c r="B138" s="57" t="s">
        <v>62</v>
      </c>
      <c r="C138" s="1"/>
      <c r="D138" s="1"/>
      <c r="E138" s="58" t="s">
        <v>200</v>
      </c>
      <c r="F138" s="1"/>
      <c r="G138" s="1"/>
      <c r="H138" s="48"/>
      <c r="I138" s="1"/>
      <c r="J138" s="48"/>
      <c r="K138" s="1"/>
      <c r="L138" s="1"/>
      <c r="M138" s="13"/>
      <c r="N138" s="2"/>
      <c r="O138" s="2"/>
      <c r="P138" s="2"/>
      <c r="Q138" s="2"/>
    </row>
    <row r="139" thickBot="1" ht="12.75">
      <c r="A139" s="10"/>
      <c r="B139" s="59" t="s">
        <v>64</v>
      </c>
      <c r="C139" s="30"/>
      <c r="D139" s="30"/>
      <c r="E139" s="60" t="s">
        <v>65</v>
      </c>
      <c r="F139" s="30"/>
      <c r="G139" s="30"/>
      <c r="H139" s="61"/>
      <c r="I139" s="30"/>
      <c r="J139" s="61"/>
      <c r="K139" s="30"/>
      <c r="L139" s="30"/>
      <c r="M139" s="13"/>
      <c r="N139" s="2"/>
      <c r="O139" s="2"/>
      <c r="P139" s="2"/>
      <c r="Q139" s="2"/>
    </row>
    <row r="140" thickTop="1" ht="12.75">
      <c r="A140" s="10"/>
      <c r="B140" s="49">
        <v>22</v>
      </c>
      <c r="C140" s="50" t="s">
        <v>196</v>
      </c>
      <c r="D140" s="50" t="s">
        <v>115</v>
      </c>
      <c r="E140" s="50" t="s">
        <v>197</v>
      </c>
      <c r="F140" s="50" t="s">
        <v>7</v>
      </c>
      <c r="G140" s="51" t="s">
        <v>124</v>
      </c>
      <c r="H140" s="62">
        <v>217.59999999999999</v>
      </c>
      <c r="I140" s="63">
        <v>0</v>
      </c>
      <c r="J140" s="64">
        <f>ROUND(H140*I140,2)</f>
        <v>0</v>
      </c>
      <c r="K140" s="65">
        <v>0.20999999999999999</v>
      </c>
      <c r="L140" s="66">
        <f>ROUND(J140*1.21,2)</f>
        <v>0</v>
      </c>
      <c r="M140" s="13"/>
      <c r="N140" s="2"/>
      <c r="O140" s="2"/>
      <c r="P140" s="2"/>
      <c r="Q140" s="41">
        <f>IF(ISNUMBER(K140),IF(H140&gt;0,IF(I140&gt;0,J140,0),0),0)</f>
        <v>0</v>
      </c>
      <c r="R140" s="9">
        <f>IF(ISNUMBER(K140)=FALSE,J140,0)</f>
        <v>0</v>
      </c>
    </row>
    <row r="141" ht="12.75">
      <c r="A141" s="10"/>
      <c r="B141" s="57" t="s">
        <v>58</v>
      </c>
      <c r="C141" s="1"/>
      <c r="D141" s="1"/>
      <c r="E141" s="58" t="s">
        <v>201</v>
      </c>
      <c r="F141" s="1"/>
      <c r="G141" s="1"/>
      <c r="H141" s="48"/>
      <c r="I141" s="1"/>
      <c r="J141" s="48"/>
      <c r="K141" s="1"/>
      <c r="L141" s="1"/>
      <c r="M141" s="13"/>
      <c r="N141" s="2"/>
      <c r="O141" s="2"/>
      <c r="P141" s="2"/>
      <c r="Q141" s="2"/>
    </row>
    <row r="142" ht="12.75">
      <c r="A142" s="10"/>
      <c r="B142" s="57" t="s">
        <v>60</v>
      </c>
      <c r="C142" s="1"/>
      <c r="D142" s="1"/>
      <c r="E142" s="58" t="s">
        <v>202</v>
      </c>
      <c r="F142" s="1"/>
      <c r="G142" s="1"/>
      <c r="H142" s="48"/>
      <c r="I142" s="1"/>
      <c r="J142" s="48"/>
      <c r="K142" s="1"/>
      <c r="L142" s="1"/>
      <c r="M142" s="13"/>
      <c r="N142" s="2"/>
      <c r="O142" s="2"/>
      <c r="P142" s="2"/>
      <c r="Q142" s="2"/>
    </row>
    <row r="143" ht="12.75">
      <c r="A143" s="10"/>
      <c r="B143" s="57" t="s">
        <v>62</v>
      </c>
      <c r="C143" s="1"/>
      <c r="D143" s="1"/>
      <c r="E143" s="58" t="s">
        <v>200</v>
      </c>
      <c r="F143" s="1"/>
      <c r="G143" s="1"/>
      <c r="H143" s="48"/>
      <c r="I143" s="1"/>
      <c r="J143" s="48"/>
      <c r="K143" s="1"/>
      <c r="L143" s="1"/>
      <c r="M143" s="13"/>
      <c r="N143" s="2"/>
      <c r="O143" s="2"/>
      <c r="P143" s="2"/>
      <c r="Q143" s="2"/>
    </row>
    <row r="144" thickBot="1" ht="12.75">
      <c r="A144" s="10"/>
      <c r="B144" s="59" t="s">
        <v>64</v>
      </c>
      <c r="C144" s="30"/>
      <c r="D144" s="30"/>
      <c r="E144" s="60" t="s">
        <v>65</v>
      </c>
      <c r="F144" s="30"/>
      <c r="G144" s="30"/>
      <c r="H144" s="61"/>
      <c r="I144" s="30"/>
      <c r="J144" s="61"/>
      <c r="K144" s="30"/>
      <c r="L144" s="30"/>
      <c r="M144" s="13"/>
      <c r="N144" s="2"/>
      <c r="O144" s="2"/>
      <c r="P144" s="2"/>
      <c r="Q144" s="2"/>
    </row>
    <row r="145" thickTop="1" ht="12.75">
      <c r="A145" s="10"/>
      <c r="B145" s="49">
        <v>23</v>
      </c>
      <c r="C145" s="50" t="s">
        <v>203</v>
      </c>
      <c r="D145" s="50" t="s">
        <v>7</v>
      </c>
      <c r="E145" s="50" t="s">
        <v>204</v>
      </c>
      <c r="F145" s="50" t="s">
        <v>7</v>
      </c>
      <c r="G145" s="51" t="s">
        <v>124</v>
      </c>
      <c r="H145" s="62">
        <v>184</v>
      </c>
      <c r="I145" s="63">
        <v>0</v>
      </c>
      <c r="J145" s="64">
        <f>ROUND(H145*I145,2)</f>
        <v>0</v>
      </c>
      <c r="K145" s="65">
        <v>0.20999999999999999</v>
      </c>
      <c r="L145" s="66">
        <f>ROUND(J145*1.21,2)</f>
        <v>0</v>
      </c>
      <c r="M145" s="13"/>
      <c r="N145" s="2"/>
      <c r="O145" s="2"/>
      <c r="P145" s="2"/>
      <c r="Q145" s="41">
        <f>IF(ISNUMBER(K145),IF(H145&gt;0,IF(I145&gt;0,J145,0),0),0)</f>
        <v>0</v>
      </c>
      <c r="R145" s="9">
        <f>IF(ISNUMBER(K145)=FALSE,J145,0)</f>
        <v>0</v>
      </c>
    </row>
    <row r="146" ht="12.75">
      <c r="A146" s="10"/>
      <c r="B146" s="57" t="s">
        <v>58</v>
      </c>
      <c r="C146" s="1"/>
      <c r="D146" s="1"/>
      <c r="E146" s="58" t="s">
        <v>205</v>
      </c>
      <c r="F146" s="1"/>
      <c r="G146" s="1"/>
      <c r="H146" s="48"/>
      <c r="I146" s="1"/>
      <c r="J146" s="48"/>
      <c r="K146" s="1"/>
      <c r="L146" s="1"/>
      <c r="M146" s="13"/>
      <c r="N146" s="2"/>
      <c r="O146" s="2"/>
      <c r="P146" s="2"/>
      <c r="Q146" s="2"/>
    </row>
    <row r="147" ht="12.75">
      <c r="A147" s="10"/>
      <c r="B147" s="57" t="s">
        <v>60</v>
      </c>
      <c r="C147" s="1"/>
      <c r="D147" s="1"/>
      <c r="E147" s="58" t="s">
        <v>180</v>
      </c>
      <c r="F147" s="1"/>
      <c r="G147" s="1"/>
      <c r="H147" s="48"/>
      <c r="I147" s="1"/>
      <c r="J147" s="48"/>
      <c r="K147" s="1"/>
      <c r="L147" s="1"/>
      <c r="M147" s="13"/>
      <c r="N147" s="2"/>
      <c r="O147" s="2"/>
      <c r="P147" s="2"/>
      <c r="Q147" s="2"/>
    </row>
    <row r="148" ht="12.75">
      <c r="A148" s="10"/>
      <c r="B148" s="57" t="s">
        <v>62</v>
      </c>
      <c r="C148" s="1"/>
      <c r="D148" s="1"/>
      <c r="E148" s="58" t="s">
        <v>206</v>
      </c>
      <c r="F148" s="1"/>
      <c r="G148" s="1"/>
      <c r="H148" s="48"/>
      <c r="I148" s="1"/>
      <c r="J148" s="48"/>
      <c r="K148" s="1"/>
      <c r="L148" s="1"/>
      <c r="M148" s="13"/>
      <c r="N148" s="2"/>
      <c r="O148" s="2"/>
      <c r="P148" s="2"/>
      <c r="Q148" s="2"/>
    </row>
    <row r="149" thickBot="1" ht="12.75">
      <c r="A149" s="10"/>
      <c r="B149" s="59" t="s">
        <v>64</v>
      </c>
      <c r="C149" s="30"/>
      <c r="D149" s="30"/>
      <c r="E149" s="60" t="s">
        <v>65</v>
      </c>
      <c r="F149" s="30"/>
      <c r="G149" s="30"/>
      <c r="H149" s="61"/>
      <c r="I149" s="30"/>
      <c r="J149" s="61"/>
      <c r="K149" s="30"/>
      <c r="L149" s="30"/>
      <c r="M149" s="13"/>
      <c r="N149" s="2"/>
      <c r="O149" s="2"/>
      <c r="P149" s="2"/>
      <c r="Q149" s="2"/>
    </row>
    <row r="150" thickTop="1" ht="12.75">
      <c r="A150" s="10"/>
      <c r="B150" s="49">
        <v>24</v>
      </c>
      <c r="C150" s="50" t="s">
        <v>207</v>
      </c>
      <c r="D150" s="50" t="s">
        <v>7</v>
      </c>
      <c r="E150" s="50" t="s">
        <v>208</v>
      </c>
      <c r="F150" s="50" t="s">
        <v>7</v>
      </c>
      <c r="G150" s="51" t="s">
        <v>124</v>
      </c>
      <c r="H150" s="62">
        <v>176</v>
      </c>
      <c r="I150" s="63">
        <v>0</v>
      </c>
      <c r="J150" s="64">
        <f>ROUND(H150*I150,2)</f>
        <v>0</v>
      </c>
      <c r="K150" s="65">
        <v>0.20999999999999999</v>
      </c>
      <c r="L150" s="66">
        <f>ROUND(J150*1.21,2)</f>
        <v>0</v>
      </c>
      <c r="M150" s="13"/>
      <c r="N150" s="2"/>
      <c r="O150" s="2"/>
      <c r="P150" s="2"/>
      <c r="Q150" s="41">
        <f>IF(ISNUMBER(K150),IF(H150&gt;0,IF(I150&gt;0,J150,0),0),0)</f>
        <v>0</v>
      </c>
      <c r="R150" s="9">
        <f>IF(ISNUMBER(K150)=FALSE,J150,0)</f>
        <v>0</v>
      </c>
    </row>
    <row r="151" ht="12.75">
      <c r="A151" s="10"/>
      <c r="B151" s="57" t="s">
        <v>58</v>
      </c>
      <c r="C151" s="1"/>
      <c r="D151" s="1"/>
      <c r="E151" s="58" t="s">
        <v>209</v>
      </c>
      <c r="F151" s="1"/>
      <c r="G151" s="1"/>
      <c r="H151" s="48"/>
      <c r="I151" s="1"/>
      <c r="J151" s="48"/>
      <c r="K151" s="1"/>
      <c r="L151" s="1"/>
      <c r="M151" s="13"/>
      <c r="N151" s="2"/>
      <c r="O151" s="2"/>
      <c r="P151" s="2"/>
      <c r="Q151" s="2"/>
    </row>
    <row r="152" ht="12.75">
      <c r="A152" s="10"/>
      <c r="B152" s="57" t="s">
        <v>60</v>
      </c>
      <c r="C152" s="1"/>
      <c r="D152" s="1"/>
      <c r="E152" s="58" t="s">
        <v>183</v>
      </c>
      <c r="F152" s="1"/>
      <c r="G152" s="1"/>
      <c r="H152" s="48"/>
      <c r="I152" s="1"/>
      <c r="J152" s="48"/>
      <c r="K152" s="1"/>
      <c r="L152" s="1"/>
      <c r="M152" s="13"/>
      <c r="N152" s="2"/>
      <c r="O152" s="2"/>
      <c r="P152" s="2"/>
      <c r="Q152" s="2"/>
    </row>
    <row r="153" ht="12.75">
      <c r="A153" s="10"/>
      <c r="B153" s="57" t="s">
        <v>62</v>
      </c>
      <c r="C153" s="1"/>
      <c r="D153" s="1"/>
      <c r="E153" s="58" t="s">
        <v>210</v>
      </c>
      <c r="F153" s="1"/>
      <c r="G153" s="1"/>
      <c r="H153" s="48"/>
      <c r="I153" s="1"/>
      <c r="J153" s="48"/>
      <c r="K153" s="1"/>
      <c r="L153" s="1"/>
      <c r="M153" s="13"/>
      <c r="N153" s="2"/>
      <c r="O153" s="2"/>
      <c r="P153" s="2"/>
      <c r="Q153" s="2"/>
    </row>
    <row r="154" thickBot="1" ht="12.75">
      <c r="A154" s="10"/>
      <c r="B154" s="59" t="s">
        <v>64</v>
      </c>
      <c r="C154" s="30"/>
      <c r="D154" s="30"/>
      <c r="E154" s="60" t="s">
        <v>65</v>
      </c>
      <c r="F154" s="30"/>
      <c r="G154" s="30"/>
      <c r="H154" s="61"/>
      <c r="I154" s="30"/>
      <c r="J154" s="61"/>
      <c r="K154" s="30"/>
      <c r="L154" s="30"/>
      <c r="M154" s="13"/>
      <c r="N154" s="2"/>
      <c r="O154" s="2"/>
      <c r="P154" s="2"/>
      <c r="Q154" s="2"/>
    </row>
    <row r="155" thickTop="1" ht="12.75">
      <c r="A155" s="10"/>
      <c r="B155" s="49">
        <v>25</v>
      </c>
      <c r="C155" s="50" t="s">
        <v>211</v>
      </c>
      <c r="D155" s="50" t="s">
        <v>7</v>
      </c>
      <c r="E155" s="50" t="s">
        <v>212</v>
      </c>
      <c r="F155" s="50" t="s">
        <v>7</v>
      </c>
      <c r="G155" s="51" t="s">
        <v>131</v>
      </c>
      <c r="H155" s="62">
        <v>1406.6669999999999</v>
      </c>
      <c r="I155" s="63">
        <v>0</v>
      </c>
      <c r="J155" s="64">
        <f>ROUND(H155*I155,2)</f>
        <v>0</v>
      </c>
      <c r="K155" s="65">
        <v>0.20999999999999999</v>
      </c>
      <c r="L155" s="66">
        <f>ROUND(J155*1.21,2)</f>
        <v>0</v>
      </c>
      <c r="M155" s="13"/>
      <c r="N155" s="2"/>
      <c r="O155" s="2"/>
      <c r="P155" s="2"/>
      <c r="Q155" s="41">
        <f>IF(ISNUMBER(K155),IF(H155&gt;0,IF(I155&gt;0,J155,0),0),0)</f>
        <v>0</v>
      </c>
      <c r="R155" s="9">
        <f>IF(ISNUMBER(K155)=FALSE,J155,0)</f>
        <v>0</v>
      </c>
    </row>
    <row r="156" ht="12.75">
      <c r="A156" s="10"/>
      <c r="B156" s="57" t="s">
        <v>58</v>
      </c>
      <c r="C156" s="1"/>
      <c r="D156" s="1"/>
      <c r="E156" s="58" t="s">
        <v>213</v>
      </c>
      <c r="F156" s="1"/>
      <c r="G156" s="1"/>
      <c r="H156" s="48"/>
      <c r="I156" s="1"/>
      <c r="J156" s="48"/>
      <c r="K156" s="1"/>
      <c r="L156" s="1"/>
      <c r="M156" s="13"/>
      <c r="N156" s="2"/>
      <c r="O156" s="2"/>
      <c r="P156" s="2"/>
      <c r="Q156" s="2"/>
    </row>
    <row r="157" ht="12.75">
      <c r="A157" s="10"/>
      <c r="B157" s="57" t="s">
        <v>60</v>
      </c>
      <c r="C157" s="1"/>
      <c r="D157" s="1"/>
      <c r="E157" s="58" t="s">
        <v>214</v>
      </c>
      <c r="F157" s="1"/>
      <c r="G157" s="1"/>
      <c r="H157" s="48"/>
      <c r="I157" s="1"/>
      <c r="J157" s="48"/>
      <c r="K157" s="1"/>
      <c r="L157" s="1"/>
      <c r="M157" s="13"/>
      <c r="N157" s="2"/>
      <c r="O157" s="2"/>
      <c r="P157" s="2"/>
      <c r="Q157" s="2"/>
    </row>
    <row r="158" ht="12.75">
      <c r="A158" s="10"/>
      <c r="B158" s="57" t="s">
        <v>62</v>
      </c>
      <c r="C158" s="1"/>
      <c r="D158" s="1"/>
      <c r="E158" s="58" t="s">
        <v>215</v>
      </c>
      <c r="F158" s="1"/>
      <c r="G158" s="1"/>
      <c r="H158" s="48"/>
      <c r="I158" s="1"/>
      <c r="J158" s="48"/>
      <c r="K158" s="1"/>
      <c r="L158" s="1"/>
      <c r="M158" s="13"/>
      <c r="N158" s="2"/>
      <c r="O158" s="2"/>
      <c r="P158" s="2"/>
      <c r="Q158" s="2"/>
    </row>
    <row r="159" thickBot="1" ht="12.75">
      <c r="A159" s="10"/>
      <c r="B159" s="59" t="s">
        <v>64</v>
      </c>
      <c r="C159" s="30"/>
      <c r="D159" s="30"/>
      <c r="E159" s="60" t="s">
        <v>65</v>
      </c>
      <c r="F159" s="30"/>
      <c r="G159" s="30"/>
      <c r="H159" s="61"/>
      <c r="I159" s="30"/>
      <c r="J159" s="61"/>
      <c r="K159" s="30"/>
      <c r="L159" s="30"/>
      <c r="M159" s="13"/>
      <c r="N159" s="2"/>
      <c r="O159" s="2"/>
      <c r="P159" s="2"/>
      <c r="Q159" s="2"/>
    </row>
    <row r="160" thickTop="1" ht="12.75">
      <c r="A160" s="10"/>
      <c r="B160" s="49">
        <v>26</v>
      </c>
      <c r="C160" s="50" t="s">
        <v>216</v>
      </c>
      <c r="D160" s="50" t="s">
        <v>7</v>
      </c>
      <c r="E160" s="50" t="s">
        <v>217</v>
      </c>
      <c r="F160" s="50" t="s">
        <v>7</v>
      </c>
      <c r="G160" s="51" t="s">
        <v>131</v>
      </c>
      <c r="H160" s="62">
        <v>1406.6669999999999</v>
      </c>
      <c r="I160" s="63">
        <v>0</v>
      </c>
      <c r="J160" s="64">
        <f>ROUND(H160*I160,2)</f>
        <v>0</v>
      </c>
      <c r="K160" s="65">
        <v>0.20999999999999999</v>
      </c>
      <c r="L160" s="66">
        <f>ROUND(J160*1.21,2)</f>
        <v>0</v>
      </c>
      <c r="M160" s="13"/>
      <c r="N160" s="2"/>
      <c r="O160" s="2"/>
      <c r="P160" s="2"/>
      <c r="Q160" s="41">
        <f>IF(ISNUMBER(K160),IF(H160&gt;0,IF(I160&gt;0,J160,0),0),0)</f>
        <v>0</v>
      </c>
      <c r="R160" s="9">
        <f>IF(ISNUMBER(K160)=FALSE,J160,0)</f>
        <v>0</v>
      </c>
    </row>
    <row r="161" ht="12.75">
      <c r="A161" s="10"/>
      <c r="B161" s="57" t="s">
        <v>58</v>
      </c>
      <c r="C161" s="1"/>
      <c r="D161" s="1"/>
      <c r="E161" s="58" t="s">
        <v>218</v>
      </c>
      <c r="F161" s="1"/>
      <c r="G161" s="1"/>
      <c r="H161" s="48"/>
      <c r="I161" s="1"/>
      <c r="J161" s="48"/>
      <c r="K161" s="1"/>
      <c r="L161" s="1"/>
      <c r="M161" s="13"/>
      <c r="N161" s="2"/>
      <c r="O161" s="2"/>
      <c r="P161" s="2"/>
      <c r="Q161" s="2"/>
    </row>
    <row r="162" ht="12.75">
      <c r="A162" s="10"/>
      <c r="B162" s="57" t="s">
        <v>60</v>
      </c>
      <c r="C162" s="1"/>
      <c r="D162" s="1"/>
      <c r="E162" s="58" t="s">
        <v>214</v>
      </c>
      <c r="F162" s="1"/>
      <c r="G162" s="1"/>
      <c r="H162" s="48"/>
      <c r="I162" s="1"/>
      <c r="J162" s="48"/>
      <c r="K162" s="1"/>
      <c r="L162" s="1"/>
      <c r="M162" s="13"/>
      <c r="N162" s="2"/>
      <c r="O162" s="2"/>
      <c r="P162" s="2"/>
      <c r="Q162" s="2"/>
    </row>
    <row r="163" ht="12.75">
      <c r="A163" s="10"/>
      <c r="B163" s="57" t="s">
        <v>62</v>
      </c>
      <c r="C163" s="1"/>
      <c r="D163" s="1"/>
      <c r="E163" s="58" t="s">
        <v>219</v>
      </c>
      <c r="F163" s="1"/>
      <c r="G163" s="1"/>
      <c r="H163" s="48"/>
      <c r="I163" s="1"/>
      <c r="J163" s="48"/>
      <c r="K163" s="1"/>
      <c r="L163" s="1"/>
      <c r="M163" s="13"/>
      <c r="N163" s="2"/>
      <c r="O163" s="2"/>
      <c r="P163" s="2"/>
      <c r="Q163" s="2"/>
    </row>
    <row r="164" thickBot="1" ht="12.75">
      <c r="A164" s="10"/>
      <c r="B164" s="59" t="s">
        <v>64</v>
      </c>
      <c r="C164" s="30"/>
      <c r="D164" s="30"/>
      <c r="E164" s="60" t="s">
        <v>65</v>
      </c>
      <c r="F164" s="30"/>
      <c r="G164" s="30"/>
      <c r="H164" s="61"/>
      <c r="I164" s="30"/>
      <c r="J164" s="61"/>
      <c r="K164" s="30"/>
      <c r="L164" s="30"/>
      <c r="M164" s="13"/>
      <c r="N164" s="2"/>
      <c r="O164" s="2"/>
      <c r="P164" s="2"/>
      <c r="Q164" s="2"/>
    </row>
    <row r="165" thickTop="1" ht="12.75">
      <c r="A165" s="10"/>
      <c r="B165" s="49">
        <v>27</v>
      </c>
      <c r="C165" s="50" t="s">
        <v>220</v>
      </c>
      <c r="D165" s="50" t="s">
        <v>7</v>
      </c>
      <c r="E165" s="50" t="s">
        <v>221</v>
      </c>
      <c r="F165" s="50" t="s">
        <v>7</v>
      </c>
      <c r="G165" s="51" t="s">
        <v>92</v>
      </c>
      <c r="H165" s="62">
        <v>42</v>
      </c>
      <c r="I165" s="63">
        <v>0</v>
      </c>
      <c r="J165" s="64">
        <f>ROUND(H165*I165,2)</f>
        <v>0</v>
      </c>
      <c r="K165" s="65">
        <v>0.20999999999999999</v>
      </c>
      <c r="L165" s="66">
        <f>ROUND(J165*1.21,2)</f>
        <v>0</v>
      </c>
      <c r="M165" s="13"/>
      <c r="N165" s="2"/>
      <c r="O165" s="2"/>
      <c r="P165" s="2"/>
      <c r="Q165" s="41">
        <f>IF(ISNUMBER(K165),IF(H165&gt;0,IF(I165&gt;0,J165,0),0),0)</f>
        <v>0</v>
      </c>
      <c r="R165" s="9">
        <f>IF(ISNUMBER(K165)=FALSE,J165,0)</f>
        <v>0</v>
      </c>
    </row>
    <row r="166" ht="12.75">
      <c r="A166" s="10"/>
      <c r="B166" s="57" t="s">
        <v>58</v>
      </c>
      <c r="C166" s="1"/>
      <c r="D166" s="1"/>
      <c r="E166" s="58" t="s">
        <v>7</v>
      </c>
      <c r="F166" s="1"/>
      <c r="G166" s="1"/>
      <c r="H166" s="48"/>
      <c r="I166" s="1"/>
      <c r="J166" s="48"/>
      <c r="K166" s="1"/>
      <c r="L166" s="1"/>
      <c r="M166" s="13"/>
      <c r="N166" s="2"/>
      <c r="O166" s="2"/>
      <c r="P166" s="2"/>
      <c r="Q166" s="2"/>
    </row>
    <row r="167" ht="12.75">
      <c r="A167" s="10"/>
      <c r="B167" s="57" t="s">
        <v>60</v>
      </c>
      <c r="C167" s="1"/>
      <c r="D167" s="1"/>
      <c r="E167" s="58" t="s">
        <v>222</v>
      </c>
      <c r="F167" s="1"/>
      <c r="G167" s="1"/>
      <c r="H167" s="48"/>
      <c r="I167" s="1"/>
      <c r="J167" s="48"/>
      <c r="K167" s="1"/>
      <c r="L167" s="1"/>
      <c r="M167" s="13"/>
      <c r="N167" s="2"/>
      <c r="O167" s="2"/>
      <c r="P167" s="2"/>
      <c r="Q167" s="2"/>
    </row>
    <row r="168" ht="12.75">
      <c r="A168" s="10"/>
      <c r="B168" s="57" t="s">
        <v>62</v>
      </c>
      <c r="C168" s="1"/>
      <c r="D168" s="1"/>
      <c r="E168" s="58" t="s">
        <v>223</v>
      </c>
      <c r="F168" s="1"/>
      <c r="G168" s="1"/>
      <c r="H168" s="48"/>
      <c r="I168" s="1"/>
      <c r="J168" s="48"/>
      <c r="K168" s="1"/>
      <c r="L168" s="1"/>
      <c r="M168" s="13"/>
      <c r="N168" s="2"/>
      <c r="O168" s="2"/>
      <c r="P168" s="2"/>
      <c r="Q168" s="2"/>
    </row>
    <row r="169" thickBot="1" ht="12.75">
      <c r="A169" s="10"/>
      <c r="B169" s="59" t="s">
        <v>64</v>
      </c>
      <c r="C169" s="30"/>
      <c r="D169" s="30"/>
      <c r="E169" s="60" t="s">
        <v>65</v>
      </c>
      <c r="F169" s="30"/>
      <c r="G169" s="30"/>
      <c r="H169" s="61"/>
      <c r="I169" s="30"/>
      <c r="J169" s="61"/>
      <c r="K169" s="30"/>
      <c r="L169" s="30"/>
      <c r="M169" s="13"/>
      <c r="N169" s="2"/>
      <c r="O169" s="2"/>
      <c r="P169" s="2"/>
      <c r="Q169" s="2"/>
    </row>
    <row r="170" thickTop="1" thickBot="1" ht="25" customHeight="1">
      <c r="A170" s="10"/>
      <c r="B170" s="1"/>
      <c r="C170" s="67">
        <v>1</v>
      </c>
      <c r="D170" s="1"/>
      <c r="E170" s="67" t="s">
        <v>102</v>
      </c>
      <c r="F170" s="1"/>
      <c r="G170" s="68" t="s">
        <v>95</v>
      </c>
      <c r="H170" s="69">
        <f>J55+J60+J65+J70+J75+J80+J85+J90+J95+J100+J105+J110+J115+J120+J125+J130+J135+J140+J145+J150+J155+J160+J165</f>
        <v>0</v>
      </c>
      <c r="I170" s="68" t="s">
        <v>96</v>
      </c>
      <c r="J170" s="70">
        <f>(L170-H170)</f>
        <v>0</v>
      </c>
      <c r="K170" s="68" t="s">
        <v>97</v>
      </c>
      <c r="L170" s="71">
        <f>ROUND((J55+J60+J65+J70+J75+J80+J85+J90+J95+J100+J105+J110+J115+J120+J125+J130+J135+J140+J145+J150+J155+J160+J165)*1.21,2)</f>
        <v>0</v>
      </c>
      <c r="M170" s="13"/>
      <c r="N170" s="2"/>
      <c r="O170" s="2"/>
      <c r="P170" s="2"/>
      <c r="Q170" s="41">
        <f>0+Q55+Q60+Q65+Q70+Q75+Q80+Q85+Q90+Q95+Q100+Q105+Q110+Q115+Q120+Q125+Q130+Q135+Q140+Q145+Q150+Q155+Q160+Q165</f>
        <v>0</v>
      </c>
      <c r="R170" s="9">
        <f>0+R55+R60+R65+R70+R75+R80+R85+R90+R95+R100+R105+R110+R115+R120+R125+R130+R135+R140+R145+R150+R155+R160+R165</f>
        <v>0</v>
      </c>
      <c r="S170" s="72">
        <f>Q170*(1+J170)+R170</f>
        <v>0</v>
      </c>
    </row>
    <row r="171" thickTop="1" thickBot="1" ht="25" customHeight="1">
      <c r="A171" s="10"/>
      <c r="B171" s="73"/>
      <c r="C171" s="73"/>
      <c r="D171" s="73"/>
      <c r="E171" s="73"/>
      <c r="F171" s="73"/>
      <c r="G171" s="74" t="s">
        <v>98</v>
      </c>
      <c r="H171" s="75">
        <f>0+J55+J60+J65+J70+J75+J80+J85+J90+J95+J100+J105+J110+J115+J120+J125+J130+J135+J140+J145+J150+J155+J160+J165</f>
        <v>0</v>
      </c>
      <c r="I171" s="74" t="s">
        <v>99</v>
      </c>
      <c r="J171" s="76">
        <f>0+J170</f>
        <v>0</v>
      </c>
      <c r="K171" s="74" t="s">
        <v>100</v>
      </c>
      <c r="L171" s="77">
        <f>0+L170</f>
        <v>0</v>
      </c>
      <c r="M171" s="13"/>
      <c r="N171" s="2"/>
      <c r="O171" s="2"/>
      <c r="P171" s="2"/>
      <c r="Q171" s="2"/>
    </row>
    <row r="172" ht="40" customHeight="1">
      <c r="A172" s="10"/>
      <c r="B172" s="82" t="s">
        <v>224</v>
      </c>
      <c r="C172" s="1"/>
      <c r="D172" s="1"/>
      <c r="E172" s="1"/>
      <c r="F172" s="1"/>
      <c r="G172" s="1"/>
      <c r="H172" s="48"/>
      <c r="I172" s="1"/>
      <c r="J172" s="48"/>
      <c r="K172" s="1"/>
      <c r="L172" s="1"/>
      <c r="M172" s="13"/>
      <c r="N172" s="2"/>
      <c r="O172" s="2"/>
      <c r="P172" s="2"/>
      <c r="Q172" s="2"/>
    </row>
    <row r="173" ht="12.75">
      <c r="A173" s="10"/>
      <c r="B173" s="49">
        <v>28</v>
      </c>
      <c r="C173" s="50" t="s">
        <v>225</v>
      </c>
      <c r="D173" s="50" t="s">
        <v>7</v>
      </c>
      <c r="E173" s="50" t="s">
        <v>226</v>
      </c>
      <c r="F173" s="50" t="s">
        <v>7</v>
      </c>
      <c r="G173" s="51" t="s">
        <v>131</v>
      </c>
      <c r="H173" s="52">
        <v>180.48699999999999</v>
      </c>
      <c r="I173" s="53">
        <v>0</v>
      </c>
      <c r="J173" s="54">
        <f>ROUND(H173*I173,2)</f>
        <v>0</v>
      </c>
      <c r="K173" s="55">
        <v>0.20999999999999999</v>
      </c>
      <c r="L173" s="56">
        <f>ROUND(J173*1.21,2)</f>
        <v>0</v>
      </c>
      <c r="M173" s="13"/>
      <c r="N173" s="2"/>
      <c r="O173" s="2"/>
      <c r="P173" s="2"/>
      <c r="Q173" s="41">
        <f>IF(ISNUMBER(K173),IF(H173&gt;0,IF(I173&gt;0,J173,0),0),0)</f>
        <v>0</v>
      </c>
      <c r="R173" s="9">
        <f>IF(ISNUMBER(K173)=FALSE,J173,0)</f>
        <v>0</v>
      </c>
    </row>
    <row r="174" ht="12.75">
      <c r="A174" s="10"/>
      <c r="B174" s="57" t="s">
        <v>58</v>
      </c>
      <c r="C174" s="1"/>
      <c r="D174" s="1"/>
      <c r="E174" s="58" t="s">
        <v>227</v>
      </c>
      <c r="F174" s="1"/>
      <c r="G174" s="1"/>
      <c r="H174" s="48"/>
      <c r="I174" s="1"/>
      <c r="J174" s="48"/>
      <c r="K174" s="1"/>
      <c r="L174" s="1"/>
      <c r="M174" s="13"/>
      <c r="N174" s="2"/>
      <c r="O174" s="2"/>
      <c r="P174" s="2"/>
      <c r="Q174" s="2"/>
    </row>
    <row r="175" ht="12.75">
      <c r="A175" s="10"/>
      <c r="B175" s="57" t="s">
        <v>60</v>
      </c>
      <c r="C175" s="1"/>
      <c r="D175" s="1"/>
      <c r="E175" s="58" t="s">
        <v>228</v>
      </c>
      <c r="F175" s="1"/>
      <c r="G175" s="1"/>
      <c r="H175" s="48"/>
      <c r="I175" s="1"/>
      <c r="J175" s="48"/>
      <c r="K175" s="1"/>
      <c r="L175" s="1"/>
      <c r="M175" s="13"/>
      <c r="N175" s="2"/>
      <c r="O175" s="2"/>
      <c r="P175" s="2"/>
      <c r="Q175" s="2"/>
    </row>
    <row r="176" ht="12.75">
      <c r="A176" s="10"/>
      <c r="B176" s="57" t="s">
        <v>62</v>
      </c>
      <c r="C176" s="1"/>
      <c r="D176" s="1"/>
      <c r="E176" s="58" t="s">
        <v>229</v>
      </c>
      <c r="F176" s="1"/>
      <c r="G176" s="1"/>
      <c r="H176" s="48"/>
      <c r="I176" s="1"/>
      <c r="J176" s="48"/>
      <c r="K176" s="1"/>
      <c r="L176" s="1"/>
      <c r="M176" s="13"/>
      <c r="N176" s="2"/>
      <c r="O176" s="2"/>
      <c r="P176" s="2"/>
      <c r="Q176" s="2"/>
    </row>
    <row r="177" thickBot="1" ht="12.75">
      <c r="A177" s="10"/>
      <c r="B177" s="59" t="s">
        <v>64</v>
      </c>
      <c r="C177" s="30"/>
      <c r="D177" s="30"/>
      <c r="E177" s="60" t="s">
        <v>65</v>
      </c>
      <c r="F177" s="30"/>
      <c r="G177" s="30"/>
      <c r="H177" s="61"/>
      <c r="I177" s="30"/>
      <c r="J177" s="61"/>
      <c r="K177" s="30"/>
      <c r="L177" s="30"/>
      <c r="M177" s="13"/>
      <c r="N177" s="2"/>
      <c r="O177" s="2"/>
      <c r="P177" s="2"/>
      <c r="Q177" s="2"/>
    </row>
    <row r="178" thickTop="1" ht="12.75">
      <c r="A178" s="10"/>
      <c r="B178" s="49">
        <v>29</v>
      </c>
      <c r="C178" s="50" t="s">
        <v>230</v>
      </c>
      <c r="D178" s="50" t="s">
        <v>7</v>
      </c>
      <c r="E178" s="50" t="s">
        <v>231</v>
      </c>
      <c r="F178" s="50" t="s">
        <v>7</v>
      </c>
      <c r="G178" s="51" t="s">
        <v>163</v>
      </c>
      <c r="H178" s="62">
        <v>479</v>
      </c>
      <c r="I178" s="63">
        <v>0</v>
      </c>
      <c r="J178" s="64">
        <f>ROUND(H178*I178,2)</f>
        <v>0</v>
      </c>
      <c r="K178" s="65">
        <v>0.20999999999999999</v>
      </c>
      <c r="L178" s="66">
        <f>ROUND(J178*1.21,2)</f>
        <v>0</v>
      </c>
      <c r="M178" s="13"/>
      <c r="N178" s="2"/>
      <c r="O178" s="2"/>
      <c r="P178" s="2"/>
      <c r="Q178" s="41">
        <f>IF(ISNUMBER(K178),IF(H178&gt;0,IF(I178&gt;0,J178,0),0),0)</f>
        <v>0</v>
      </c>
      <c r="R178" s="9">
        <f>IF(ISNUMBER(K178)=FALSE,J178,0)</f>
        <v>0</v>
      </c>
    </row>
    <row r="179" ht="12.75">
      <c r="A179" s="10"/>
      <c r="B179" s="57" t="s">
        <v>58</v>
      </c>
      <c r="C179" s="1"/>
      <c r="D179" s="1"/>
      <c r="E179" s="58" t="s">
        <v>232</v>
      </c>
      <c r="F179" s="1"/>
      <c r="G179" s="1"/>
      <c r="H179" s="48"/>
      <c r="I179" s="1"/>
      <c r="J179" s="48"/>
      <c r="K179" s="1"/>
      <c r="L179" s="1"/>
      <c r="M179" s="13"/>
      <c r="N179" s="2"/>
      <c r="O179" s="2"/>
      <c r="P179" s="2"/>
      <c r="Q179" s="2"/>
    </row>
    <row r="180" ht="12.75">
      <c r="A180" s="10"/>
      <c r="B180" s="57" t="s">
        <v>60</v>
      </c>
      <c r="C180" s="1"/>
      <c r="D180" s="1"/>
      <c r="E180" s="58" t="s">
        <v>233</v>
      </c>
      <c r="F180" s="1"/>
      <c r="G180" s="1"/>
      <c r="H180" s="48"/>
      <c r="I180" s="1"/>
      <c r="J180" s="48"/>
      <c r="K180" s="1"/>
      <c r="L180" s="1"/>
      <c r="M180" s="13"/>
      <c r="N180" s="2"/>
      <c r="O180" s="2"/>
      <c r="P180" s="2"/>
      <c r="Q180" s="2"/>
    </row>
    <row r="181" ht="12.75">
      <c r="A181" s="10"/>
      <c r="B181" s="57" t="s">
        <v>62</v>
      </c>
      <c r="C181" s="1"/>
      <c r="D181" s="1"/>
      <c r="E181" s="58" t="s">
        <v>234</v>
      </c>
      <c r="F181" s="1"/>
      <c r="G181" s="1"/>
      <c r="H181" s="48"/>
      <c r="I181" s="1"/>
      <c r="J181" s="48"/>
      <c r="K181" s="1"/>
      <c r="L181" s="1"/>
      <c r="M181" s="13"/>
      <c r="N181" s="2"/>
      <c r="O181" s="2"/>
      <c r="P181" s="2"/>
      <c r="Q181" s="2"/>
    </row>
    <row r="182" thickBot="1" ht="12.75">
      <c r="A182" s="10"/>
      <c r="B182" s="59" t="s">
        <v>64</v>
      </c>
      <c r="C182" s="30"/>
      <c r="D182" s="30"/>
      <c r="E182" s="60" t="s">
        <v>65</v>
      </c>
      <c r="F182" s="30"/>
      <c r="G182" s="30"/>
      <c r="H182" s="61"/>
      <c r="I182" s="30"/>
      <c r="J182" s="61"/>
      <c r="K182" s="30"/>
      <c r="L182" s="30"/>
      <c r="M182" s="13"/>
      <c r="N182" s="2"/>
      <c r="O182" s="2"/>
      <c r="P182" s="2"/>
      <c r="Q182" s="2"/>
    </row>
    <row r="183" thickTop="1" ht="12.75">
      <c r="A183" s="10"/>
      <c r="B183" s="49">
        <v>30</v>
      </c>
      <c r="C183" s="50" t="s">
        <v>235</v>
      </c>
      <c r="D183" s="50"/>
      <c r="E183" s="50" t="s">
        <v>236</v>
      </c>
      <c r="F183" s="50" t="s">
        <v>7</v>
      </c>
      <c r="G183" s="51" t="s">
        <v>131</v>
      </c>
      <c r="H183" s="62">
        <v>3074</v>
      </c>
      <c r="I183" s="63">
        <v>0</v>
      </c>
      <c r="J183" s="64">
        <f>ROUND(H183*I183,2)</f>
        <v>0</v>
      </c>
      <c r="K183" s="65">
        <v>0.20999999999999999</v>
      </c>
      <c r="L183" s="66">
        <f>ROUND(J183*1.21,2)</f>
        <v>0</v>
      </c>
      <c r="M183" s="13"/>
      <c r="N183" s="2"/>
      <c r="O183" s="2"/>
      <c r="P183" s="2"/>
      <c r="Q183" s="41">
        <f>IF(ISNUMBER(K183),IF(H183&gt;0,IF(I183&gt;0,J183,0),0),0)</f>
        <v>0</v>
      </c>
      <c r="R183" s="9">
        <f>IF(ISNUMBER(K183)=FALSE,J183,0)</f>
        <v>0</v>
      </c>
    </row>
    <row r="184" ht="12.75">
      <c r="A184" s="10"/>
      <c r="B184" s="57" t="s">
        <v>58</v>
      </c>
      <c r="C184" s="1"/>
      <c r="D184" s="1"/>
      <c r="E184" s="58" t="s">
        <v>237</v>
      </c>
      <c r="F184" s="1"/>
      <c r="G184" s="1"/>
      <c r="H184" s="48"/>
      <c r="I184" s="1"/>
      <c r="J184" s="48"/>
      <c r="K184" s="1"/>
      <c r="L184" s="1"/>
      <c r="M184" s="13"/>
      <c r="N184" s="2"/>
      <c r="O184" s="2"/>
      <c r="P184" s="2"/>
      <c r="Q184" s="2"/>
    </row>
    <row r="185" ht="12.75">
      <c r="A185" s="10"/>
      <c r="B185" s="57" t="s">
        <v>60</v>
      </c>
      <c r="C185" s="1"/>
      <c r="D185" s="1"/>
      <c r="E185" s="58" t="s">
        <v>238</v>
      </c>
      <c r="F185" s="1"/>
      <c r="G185" s="1"/>
      <c r="H185" s="48"/>
      <c r="I185" s="1"/>
      <c r="J185" s="48"/>
      <c r="K185" s="1"/>
      <c r="L185" s="1"/>
      <c r="M185" s="13"/>
      <c r="N185" s="2"/>
      <c r="O185" s="2"/>
      <c r="P185" s="2"/>
      <c r="Q185" s="2"/>
    </row>
    <row r="186" ht="12.75">
      <c r="A186" s="10"/>
      <c r="B186" s="57" t="s">
        <v>62</v>
      </c>
      <c r="C186" s="1"/>
      <c r="D186" s="1"/>
      <c r="E186" s="58" t="s">
        <v>239</v>
      </c>
      <c r="F186" s="1"/>
      <c r="G186" s="1"/>
      <c r="H186" s="48"/>
      <c r="I186" s="1"/>
      <c r="J186" s="48"/>
      <c r="K186" s="1"/>
      <c r="L186" s="1"/>
      <c r="M186" s="13"/>
      <c r="N186" s="2"/>
      <c r="O186" s="2"/>
      <c r="P186" s="2"/>
      <c r="Q186" s="2"/>
    </row>
    <row r="187" thickBot="1" ht="12.75">
      <c r="A187" s="10"/>
      <c r="B187" s="59" t="s">
        <v>64</v>
      </c>
      <c r="C187" s="30"/>
      <c r="D187" s="30"/>
      <c r="E187" s="60" t="s">
        <v>65</v>
      </c>
      <c r="F187" s="30"/>
      <c r="G187" s="30"/>
      <c r="H187" s="61"/>
      <c r="I187" s="30"/>
      <c r="J187" s="61"/>
      <c r="K187" s="30"/>
      <c r="L187" s="30"/>
      <c r="M187" s="13"/>
      <c r="N187" s="2"/>
      <c r="O187" s="2"/>
      <c r="P187" s="2"/>
      <c r="Q187" s="2"/>
    </row>
    <row r="188" thickTop="1" ht="12.75">
      <c r="A188" s="10"/>
      <c r="B188" s="49">
        <v>31</v>
      </c>
      <c r="C188" s="50" t="s">
        <v>240</v>
      </c>
      <c r="D188" s="50"/>
      <c r="E188" s="50" t="s">
        <v>241</v>
      </c>
      <c r="F188" s="50" t="s">
        <v>7</v>
      </c>
      <c r="G188" s="51" t="s">
        <v>131</v>
      </c>
      <c r="H188" s="62">
        <v>6148</v>
      </c>
      <c r="I188" s="63">
        <v>0</v>
      </c>
      <c r="J188" s="64">
        <f>ROUND(H188*I188,2)</f>
        <v>0</v>
      </c>
      <c r="K188" s="65">
        <v>0.20999999999999999</v>
      </c>
      <c r="L188" s="66">
        <f>ROUND(J188*1.21,2)</f>
        <v>0</v>
      </c>
      <c r="M188" s="13"/>
      <c r="N188" s="2"/>
      <c r="O188" s="2"/>
      <c r="P188" s="2"/>
      <c r="Q188" s="41">
        <f>IF(ISNUMBER(K188),IF(H188&gt;0,IF(I188&gt;0,J188,0),0),0)</f>
        <v>0</v>
      </c>
      <c r="R188" s="9">
        <f>IF(ISNUMBER(K188)=FALSE,J188,0)</f>
        <v>0</v>
      </c>
    </row>
    <row r="189" ht="12.75">
      <c r="A189" s="10"/>
      <c r="B189" s="57" t="s">
        <v>58</v>
      </c>
      <c r="C189" s="1"/>
      <c r="D189" s="1"/>
      <c r="E189" s="58" t="s">
        <v>242</v>
      </c>
      <c r="F189" s="1"/>
      <c r="G189" s="1"/>
      <c r="H189" s="48"/>
      <c r="I189" s="1"/>
      <c r="J189" s="48"/>
      <c r="K189" s="1"/>
      <c r="L189" s="1"/>
      <c r="M189" s="13"/>
      <c r="N189" s="2"/>
      <c r="O189" s="2"/>
      <c r="P189" s="2"/>
      <c r="Q189" s="2"/>
    </row>
    <row r="190" ht="12.75">
      <c r="A190" s="10"/>
      <c r="B190" s="57" t="s">
        <v>60</v>
      </c>
      <c r="C190" s="1"/>
      <c r="D190" s="1"/>
      <c r="E190" s="58" t="s">
        <v>243</v>
      </c>
      <c r="F190" s="1"/>
      <c r="G190" s="1"/>
      <c r="H190" s="48"/>
      <c r="I190" s="1"/>
      <c r="J190" s="48"/>
      <c r="K190" s="1"/>
      <c r="L190" s="1"/>
      <c r="M190" s="13"/>
      <c r="N190" s="2"/>
      <c r="O190" s="2"/>
      <c r="P190" s="2"/>
      <c r="Q190" s="2"/>
    </row>
    <row r="191" ht="12.75">
      <c r="A191" s="10"/>
      <c r="B191" s="57" t="s">
        <v>62</v>
      </c>
      <c r="C191" s="1"/>
      <c r="D191" s="1"/>
      <c r="E191" s="58" t="s">
        <v>244</v>
      </c>
      <c r="F191" s="1"/>
      <c r="G191" s="1"/>
      <c r="H191" s="48"/>
      <c r="I191" s="1"/>
      <c r="J191" s="48"/>
      <c r="K191" s="1"/>
      <c r="L191" s="1"/>
      <c r="M191" s="13"/>
      <c r="N191" s="2"/>
      <c r="O191" s="2"/>
      <c r="P191" s="2"/>
      <c r="Q191" s="2"/>
    </row>
    <row r="192" thickBot="1" ht="12.75">
      <c r="A192" s="10"/>
      <c r="B192" s="59" t="s">
        <v>64</v>
      </c>
      <c r="C192" s="30"/>
      <c r="D192" s="30"/>
      <c r="E192" s="60" t="s">
        <v>65</v>
      </c>
      <c r="F192" s="30"/>
      <c r="G192" s="30"/>
      <c r="H192" s="61"/>
      <c r="I192" s="30"/>
      <c r="J192" s="61"/>
      <c r="K192" s="30"/>
      <c r="L192" s="30"/>
      <c r="M192" s="13"/>
      <c r="N192" s="2"/>
      <c r="O192" s="2"/>
      <c r="P192" s="2"/>
      <c r="Q192" s="2"/>
    </row>
    <row r="193" thickTop="1" thickBot="1" ht="25" customHeight="1">
      <c r="A193" s="10"/>
      <c r="B193" s="1"/>
      <c r="C193" s="67">
        <v>2</v>
      </c>
      <c r="D193" s="1"/>
      <c r="E193" s="67" t="s">
        <v>103</v>
      </c>
      <c r="F193" s="1"/>
      <c r="G193" s="68" t="s">
        <v>95</v>
      </c>
      <c r="H193" s="69">
        <f>J173+J178+J183+J188</f>
        <v>0</v>
      </c>
      <c r="I193" s="68" t="s">
        <v>96</v>
      </c>
      <c r="J193" s="70">
        <f>(L193-H193)</f>
        <v>0</v>
      </c>
      <c r="K193" s="68" t="s">
        <v>97</v>
      </c>
      <c r="L193" s="71">
        <f>ROUND((J173+J178+J183+J188)*1.21,2)</f>
        <v>0</v>
      </c>
      <c r="M193" s="13"/>
      <c r="N193" s="2"/>
      <c r="O193" s="2"/>
      <c r="P193" s="2"/>
      <c r="Q193" s="41">
        <f>0+Q173+Q178+Q183+Q188</f>
        <v>0</v>
      </c>
      <c r="R193" s="9">
        <f>0+R173+R178+R183+R188</f>
        <v>0</v>
      </c>
      <c r="S193" s="72">
        <f>Q193*(1+J193)+R193</f>
        <v>0</v>
      </c>
    </row>
    <row r="194" thickTop="1" thickBot="1" ht="25" customHeight="1">
      <c r="A194" s="10"/>
      <c r="B194" s="73"/>
      <c r="C194" s="73"/>
      <c r="D194" s="73"/>
      <c r="E194" s="73"/>
      <c r="F194" s="73"/>
      <c r="G194" s="74" t="s">
        <v>98</v>
      </c>
      <c r="H194" s="75">
        <f>0+J173+J178+J183+J188</f>
        <v>0</v>
      </c>
      <c r="I194" s="74" t="s">
        <v>99</v>
      </c>
      <c r="J194" s="76">
        <f>0+J193</f>
        <v>0</v>
      </c>
      <c r="K194" s="74" t="s">
        <v>100</v>
      </c>
      <c r="L194" s="77">
        <f>0+L193</f>
        <v>0</v>
      </c>
      <c r="M194" s="13"/>
      <c r="N194" s="2"/>
      <c r="O194" s="2"/>
      <c r="P194" s="2"/>
      <c r="Q194" s="2"/>
    </row>
    <row r="195" ht="40" customHeight="1">
      <c r="A195" s="10"/>
      <c r="B195" s="82" t="s">
        <v>245</v>
      </c>
      <c r="C195" s="1"/>
      <c r="D195" s="1"/>
      <c r="E195" s="1"/>
      <c r="F195" s="1"/>
      <c r="G195" s="1"/>
      <c r="H195" s="48"/>
      <c r="I195" s="1"/>
      <c r="J195" s="48"/>
      <c r="K195" s="1"/>
      <c r="L195" s="1"/>
      <c r="M195" s="13"/>
      <c r="N195" s="2"/>
      <c r="O195" s="2"/>
      <c r="P195" s="2"/>
      <c r="Q195" s="2"/>
    </row>
    <row r="196" ht="12.75">
      <c r="A196" s="10"/>
      <c r="B196" s="49">
        <v>32</v>
      </c>
      <c r="C196" s="50" t="s">
        <v>246</v>
      </c>
      <c r="D196" s="50"/>
      <c r="E196" s="50" t="s">
        <v>247</v>
      </c>
      <c r="F196" s="50" t="s">
        <v>7</v>
      </c>
      <c r="G196" s="51" t="s">
        <v>124</v>
      </c>
      <c r="H196" s="52">
        <v>34</v>
      </c>
      <c r="I196" s="53">
        <v>0</v>
      </c>
      <c r="J196" s="54">
        <f>ROUND(H196*I196,2)</f>
        <v>0</v>
      </c>
      <c r="K196" s="55">
        <v>0.20999999999999999</v>
      </c>
      <c r="L196" s="56">
        <f>ROUND(J196*1.21,2)</f>
        <v>0</v>
      </c>
      <c r="M196" s="13"/>
      <c r="N196" s="2"/>
      <c r="O196" s="2"/>
      <c r="P196" s="2"/>
      <c r="Q196" s="41">
        <f>IF(ISNUMBER(K196),IF(H196&gt;0,IF(I196&gt;0,J196,0),0),0)</f>
        <v>0</v>
      </c>
      <c r="R196" s="9">
        <f>IF(ISNUMBER(K196)=FALSE,J196,0)</f>
        <v>0</v>
      </c>
    </row>
    <row r="197" ht="12.75">
      <c r="A197" s="10"/>
      <c r="B197" s="57" t="s">
        <v>58</v>
      </c>
      <c r="C197" s="1"/>
      <c r="D197" s="1"/>
      <c r="E197" s="58" t="s">
        <v>248</v>
      </c>
      <c r="F197" s="1"/>
      <c r="G197" s="1"/>
      <c r="H197" s="48"/>
      <c r="I197" s="1"/>
      <c r="J197" s="48"/>
      <c r="K197" s="1"/>
      <c r="L197" s="1"/>
      <c r="M197" s="13"/>
      <c r="N197" s="2"/>
      <c r="O197" s="2"/>
      <c r="P197" s="2"/>
      <c r="Q197" s="2"/>
    </row>
    <row r="198" ht="12.75">
      <c r="A198" s="10"/>
      <c r="B198" s="57" t="s">
        <v>60</v>
      </c>
      <c r="C198" s="1"/>
      <c r="D198" s="1"/>
      <c r="E198" s="58" t="s">
        <v>249</v>
      </c>
      <c r="F198" s="1"/>
      <c r="G198" s="1"/>
      <c r="H198" s="48"/>
      <c r="I198" s="1"/>
      <c r="J198" s="48"/>
      <c r="K198" s="1"/>
      <c r="L198" s="1"/>
      <c r="M198" s="13"/>
      <c r="N198" s="2"/>
      <c r="O198" s="2"/>
      <c r="P198" s="2"/>
      <c r="Q198" s="2"/>
    </row>
    <row r="199" ht="12.75">
      <c r="A199" s="10"/>
      <c r="B199" s="57" t="s">
        <v>62</v>
      </c>
      <c r="C199" s="1"/>
      <c r="D199" s="1"/>
      <c r="E199" s="58" t="s">
        <v>250</v>
      </c>
      <c r="F199" s="1"/>
      <c r="G199" s="1"/>
      <c r="H199" s="48"/>
      <c r="I199" s="1"/>
      <c r="J199" s="48"/>
      <c r="K199" s="1"/>
      <c r="L199" s="1"/>
      <c r="M199" s="13"/>
      <c r="N199" s="2"/>
      <c r="O199" s="2"/>
      <c r="P199" s="2"/>
      <c r="Q199" s="2"/>
    </row>
    <row r="200" thickBot="1" ht="12.75">
      <c r="A200" s="10"/>
      <c r="B200" s="59" t="s">
        <v>64</v>
      </c>
      <c r="C200" s="30"/>
      <c r="D200" s="30"/>
      <c r="E200" s="60" t="s">
        <v>65</v>
      </c>
      <c r="F200" s="30"/>
      <c r="G200" s="30"/>
      <c r="H200" s="61"/>
      <c r="I200" s="30"/>
      <c r="J200" s="61"/>
      <c r="K200" s="30"/>
      <c r="L200" s="30"/>
      <c r="M200" s="13"/>
      <c r="N200" s="2"/>
      <c r="O200" s="2"/>
      <c r="P200" s="2"/>
      <c r="Q200" s="2"/>
    </row>
    <row r="201" thickTop="1" ht="12.75">
      <c r="A201" s="10"/>
      <c r="B201" s="49">
        <v>33</v>
      </c>
      <c r="C201" s="50" t="s">
        <v>251</v>
      </c>
      <c r="D201" s="50" t="s">
        <v>7</v>
      </c>
      <c r="E201" s="50" t="s">
        <v>252</v>
      </c>
      <c r="F201" s="50" t="s">
        <v>7</v>
      </c>
      <c r="G201" s="51" t="s">
        <v>124</v>
      </c>
      <c r="H201" s="62">
        <v>1.5</v>
      </c>
      <c r="I201" s="63">
        <v>0</v>
      </c>
      <c r="J201" s="64">
        <f>ROUND(H201*I201,2)</f>
        <v>0</v>
      </c>
      <c r="K201" s="65">
        <v>0.20999999999999999</v>
      </c>
      <c r="L201" s="66">
        <f>ROUND(J201*1.21,2)</f>
        <v>0</v>
      </c>
      <c r="M201" s="13"/>
      <c r="N201" s="2"/>
      <c r="O201" s="2"/>
      <c r="P201" s="2"/>
      <c r="Q201" s="41">
        <f>IF(ISNUMBER(K201),IF(H201&gt;0,IF(I201&gt;0,J201,0),0),0)</f>
        <v>0</v>
      </c>
      <c r="R201" s="9">
        <f>IF(ISNUMBER(K201)=FALSE,J201,0)</f>
        <v>0</v>
      </c>
    </row>
    <row r="202" ht="12.75">
      <c r="A202" s="10"/>
      <c r="B202" s="57" t="s">
        <v>58</v>
      </c>
      <c r="C202" s="1"/>
      <c r="D202" s="1"/>
      <c r="E202" s="58" t="s">
        <v>253</v>
      </c>
      <c r="F202" s="1"/>
      <c r="G202" s="1"/>
      <c r="H202" s="48"/>
      <c r="I202" s="1"/>
      <c r="J202" s="48"/>
      <c r="K202" s="1"/>
      <c r="L202" s="1"/>
      <c r="M202" s="13"/>
      <c r="N202" s="2"/>
      <c r="O202" s="2"/>
      <c r="P202" s="2"/>
      <c r="Q202" s="2"/>
    </row>
    <row r="203" ht="12.75">
      <c r="A203" s="10"/>
      <c r="B203" s="57" t="s">
        <v>60</v>
      </c>
      <c r="C203" s="1"/>
      <c r="D203" s="1"/>
      <c r="E203" s="58" t="s">
        <v>254</v>
      </c>
      <c r="F203" s="1"/>
      <c r="G203" s="1"/>
      <c r="H203" s="48"/>
      <c r="I203" s="1"/>
      <c r="J203" s="48"/>
      <c r="K203" s="1"/>
      <c r="L203" s="1"/>
      <c r="M203" s="13"/>
      <c r="N203" s="2"/>
      <c r="O203" s="2"/>
      <c r="P203" s="2"/>
      <c r="Q203" s="2"/>
    </row>
    <row r="204" ht="12.75">
      <c r="A204" s="10"/>
      <c r="B204" s="57" t="s">
        <v>62</v>
      </c>
      <c r="C204" s="1"/>
      <c r="D204" s="1"/>
      <c r="E204" s="58" t="s">
        <v>255</v>
      </c>
      <c r="F204" s="1"/>
      <c r="G204" s="1"/>
      <c r="H204" s="48"/>
      <c r="I204" s="1"/>
      <c r="J204" s="48"/>
      <c r="K204" s="1"/>
      <c r="L204" s="1"/>
      <c r="M204" s="13"/>
      <c r="N204" s="2"/>
      <c r="O204" s="2"/>
      <c r="P204" s="2"/>
      <c r="Q204" s="2"/>
    </row>
    <row r="205" thickBot="1" ht="12.75">
      <c r="A205" s="10"/>
      <c r="B205" s="59" t="s">
        <v>64</v>
      </c>
      <c r="C205" s="30"/>
      <c r="D205" s="30"/>
      <c r="E205" s="60" t="s">
        <v>65</v>
      </c>
      <c r="F205" s="30"/>
      <c r="G205" s="30"/>
      <c r="H205" s="61"/>
      <c r="I205" s="30"/>
      <c r="J205" s="61"/>
      <c r="K205" s="30"/>
      <c r="L205" s="30"/>
      <c r="M205" s="13"/>
      <c r="N205" s="2"/>
      <c r="O205" s="2"/>
      <c r="P205" s="2"/>
      <c r="Q205" s="2"/>
    </row>
    <row r="206" thickTop="1" ht="12.75">
      <c r="A206" s="10"/>
      <c r="B206" s="49">
        <v>34</v>
      </c>
      <c r="C206" s="50" t="s">
        <v>256</v>
      </c>
      <c r="D206" s="50" t="s">
        <v>7</v>
      </c>
      <c r="E206" s="50" t="s">
        <v>257</v>
      </c>
      <c r="F206" s="50" t="s">
        <v>7</v>
      </c>
      <c r="G206" s="51" t="s">
        <v>124</v>
      </c>
      <c r="H206" s="62">
        <v>5</v>
      </c>
      <c r="I206" s="63">
        <v>0</v>
      </c>
      <c r="J206" s="64">
        <f>ROUND(H206*I206,2)</f>
        <v>0</v>
      </c>
      <c r="K206" s="65">
        <v>0.20999999999999999</v>
      </c>
      <c r="L206" s="66">
        <f>ROUND(J206*1.21,2)</f>
        <v>0</v>
      </c>
      <c r="M206" s="13"/>
      <c r="N206" s="2"/>
      <c r="O206" s="2"/>
      <c r="P206" s="2"/>
      <c r="Q206" s="41">
        <f>IF(ISNUMBER(K206),IF(H206&gt;0,IF(I206&gt;0,J206,0),0),0)</f>
        <v>0</v>
      </c>
      <c r="R206" s="9">
        <f>IF(ISNUMBER(K206)=FALSE,J206,0)</f>
        <v>0</v>
      </c>
    </row>
    <row r="207" ht="12.75">
      <c r="A207" s="10"/>
      <c r="B207" s="57" t="s">
        <v>58</v>
      </c>
      <c r="C207" s="1"/>
      <c r="D207" s="1"/>
      <c r="E207" s="58" t="s">
        <v>258</v>
      </c>
      <c r="F207" s="1"/>
      <c r="G207" s="1"/>
      <c r="H207" s="48"/>
      <c r="I207" s="1"/>
      <c r="J207" s="48"/>
      <c r="K207" s="1"/>
      <c r="L207" s="1"/>
      <c r="M207" s="13"/>
      <c r="N207" s="2"/>
      <c r="O207" s="2"/>
      <c r="P207" s="2"/>
      <c r="Q207" s="2"/>
    </row>
    <row r="208" ht="12.75">
      <c r="A208" s="10"/>
      <c r="B208" s="57" t="s">
        <v>60</v>
      </c>
      <c r="C208" s="1"/>
      <c r="D208" s="1"/>
      <c r="E208" s="58" t="s">
        <v>259</v>
      </c>
      <c r="F208" s="1"/>
      <c r="G208" s="1"/>
      <c r="H208" s="48"/>
      <c r="I208" s="1"/>
      <c r="J208" s="48"/>
      <c r="K208" s="1"/>
      <c r="L208" s="1"/>
      <c r="M208" s="13"/>
      <c r="N208" s="2"/>
      <c r="O208" s="2"/>
      <c r="P208" s="2"/>
      <c r="Q208" s="2"/>
    </row>
    <row r="209" ht="12.75">
      <c r="A209" s="10"/>
      <c r="B209" s="57" t="s">
        <v>62</v>
      </c>
      <c r="C209" s="1"/>
      <c r="D209" s="1"/>
      <c r="E209" s="58" t="s">
        <v>260</v>
      </c>
      <c r="F209" s="1"/>
      <c r="G209" s="1"/>
      <c r="H209" s="48"/>
      <c r="I209" s="1"/>
      <c r="J209" s="48"/>
      <c r="K209" s="1"/>
      <c r="L209" s="1"/>
      <c r="M209" s="13"/>
      <c r="N209" s="2"/>
      <c r="O209" s="2"/>
      <c r="P209" s="2"/>
      <c r="Q209" s="2"/>
    </row>
    <row r="210" thickBot="1" ht="12.75">
      <c r="A210" s="10"/>
      <c r="B210" s="59" t="s">
        <v>64</v>
      </c>
      <c r="C210" s="30"/>
      <c r="D210" s="30"/>
      <c r="E210" s="60" t="s">
        <v>65</v>
      </c>
      <c r="F210" s="30"/>
      <c r="G210" s="30"/>
      <c r="H210" s="61"/>
      <c r="I210" s="30"/>
      <c r="J210" s="61"/>
      <c r="K210" s="30"/>
      <c r="L210" s="30"/>
      <c r="M210" s="13"/>
      <c r="N210" s="2"/>
      <c r="O210" s="2"/>
      <c r="P210" s="2"/>
      <c r="Q210" s="2"/>
    </row>
    <row r="211" thickTop="1" ht="12.75">
      <c r="A211" s="10"/>
      <c r="B211" s="49">
        <v>35</v>
      </c>
      <c r="C211" s="50" t="s">
        <v>261</v>
      </c>
      <c r="D211" s="50"/>
      <c r="E211" s="50" t="s">
        <v>262</v>
      </c>
      <c r="F211" s="50" t="s">
        <v>7</v>
      </c>
      <c r="G211" s="51" t="s">
        <v>124</v>
      </c>
      <c r="H211" s="62">
        <v>6</v>
      </c>
      <c r="I211" s="63">
        <v>0</v>
      </c>
      <c r="J211" s="64">
        <f>ROUND(H211*I211,2)</f>
        <v>0</v>
      </c>
      <c r="K211" s="65">
        <v>0.20999999999999999</v>
      </c>
      <c r="L211" s="66">
        <f>ROUND(J211*1.21,2)</f>
        <v>0</v>
      </c>
      <c r="M211" s="13"/>
      <c r="N211" s="2"/>
      <c r="O211" s="2"/>
      <c r="P211" s="2"/>
      <c r="Q211" s="41">
        <f>IF(ISNUMBER(K211),IF(H211&gt;0,IF(I211&gt;0,J211,0),0),0)</f>
        <v>0</v>
      </c>
      <c r="R211" s="9">
        <f>IF(ISNUMBER(K211)=FALSE,J211,0)</f>
        <v>0</v>
      </c>
    </row>
    <row r="212" ht="12.75">
      <c r="A212" s="10"/>
      <c r="B212" s="57" t="s">
        <v>58</v>
      </c>
      <c r="C212" s="1"/>
      <c r="D212" s="1"/>
      <c r="E212" s="58" t="s">
        <v>263</v>
      </c>
      <c r="F212" s="1"/>
      <c r="G212" s="1"/>
      <c r="H212" s="48"/>
      <c r="I212" s="1"/>
      <c r="J212" s="48"/>
      <c r="K212" s="1"/>
      <c r="L212" s="1"/>
      <c r="M212" s="13"/>
      <c r="N212" s="2"/>
      <c r="O212" s="2"/>
      <c r="P212" s="2"/>
      <c r="Q212" s="2"/>
    </row>
    <row r="213" ht="12.75">
      <c r="A213" s="10"/>
      <c r="B213" s="57" t="s">
        <v>60</v>
      </c>
      <c r="C213" s="1"/>
      <c r="D213" s="1"/>
      <c r="E213" s="58" t="s">
        <v>264</v>
      </c>
      <c r="F213" s="1"/>
      <c r="G213" s="1"/>
      <c r="H213" s="48"/>
      <c r="I213" s="1"/>
      <c r="J213" s="48"/>
      <c r="K213" s="1"/>
      <c r="L213" s="1"/>
      <c r="M213" s="13"/>
      <c r="N213" s="2"/>
      <c r="O213" s="2"/>
      <c r="P213" s="2"/>
      <c r="Q213" s="2"/>
    </row>
    <row r="214" ht="12.75">
      <c r="A214" s="10"/>
      <c r="B214" s="57" t="s">
        <v>62</v>
      </c>
      <c r="C214" s="1"/>
      <c r="D214" s="1"/>
      <c r="E214" s="58" t="s">
        <v>265</v>
      </c>
      <c r="F214" s="1"/>
      <c r="G214" s="1"/>
      <c r="H214" s="48"/>
      <c r="I214" s="1"/>
      <c r="J214" s="48"/>
      <c r="K214" s="1"/>
      <c r="L214" s="1"/>
      <c r="M214" s="13"/>
      <c r="N214" s="2"/>
      <c r="O214" s="2"/>
      <c r="P214" s="2"/>
      <c r="Q214" s="2"/>
    </row>
    <row r="215" thickBot="1" ht="12.75">
      <c r="A215" s="10"/>
      <c r="B215" s="59" t="s">
        <v>64</v>
      </c>
      <c r="C215" s="30"/>
      <c r="D215" s="30"/>
      <c r="E215" s="60" t="s">
        <v>65</v>
      </c>
      <c r="F215" s="30"/>
      <c r="G215" s="30"/>
      <c r="H215" s="61"/>
      <c r="I215" s="30"/>
      <c r="J215" s="61"/>
      <c r="K215" s="30"/>
      <c r="L215" s="30"/>
      <c r="M215" s="13"/>
      <c r="N215" s="2"/>
      <c r="O215" s="2"/>
      <c r="P215" s="2"/>
      <c r="Q215" s="2"/>
    </row>
    <row r="216" thickTop="1" ht="12.75">
      <c r="A216" s="10"/>
      <c r="B216" s="49">
        <v>36</v>
      </c>
      <c r="C216" s="50" t="s">
        <v>266</v>
      </c>
      <c r="D216" s="50" t="s">
        <v>7</v>
      </c>
      <c r="E216" s="50" t="s">
        <v>267</v>
      </c>
      <c r="F216" s="50" t="s">
        <v>7</v>
      </c>
      <c r="G216" s="51" t="s">
        <v>124</v>
      </c>
      <c r="H216" s="62">
        <v>1.5</v>
      </c>
      <c r="I216" s="63">
        <v>0</v>
      </c>
      <c r="J216" s="64">
        <f>ROUND(H216*I216,2)</f>
        <v>0</v>
      </c>
      <c r="K216" s="65">
        <v>0.20999999999999999</v>
      </c>
      <c r="L216" s="66">
        <f>ROUND(J216*1.21,2)</f>
        <v>0</v>
      </c>
      <c r="M216" s="13"/>
      <c r="N216" s="2"/>
      <c r="O216" s="2"/>
      <c r="P216" s="2"/>
      <c r="Q216" s="41">
        <f>IF(ISNUMBER(K216),IF(H216&gt;0,IF(I216&gt;0,J216,0),0),0)</f>
        <v>0</v>
      </c>
      <c r="R216" s="9">
        <f>IF(ISNUMBER(K216)=FALSE,J216,0)</f>
        <v>0</v>
      </c>
    </row>
    <row r="217" ht="12.75">
      <c r="A217" s="10"/>
      <c r="B217" s="57" t="s">
        <v>58</v>
      </c>
      <c r="C217" s="1"/>
      <c r="D217" s="1"/>
      <c r="E217" s="58" t="s">
        <v>268</v>
      </c>
      <c r="F217" s="1"/>
      <c r="G217" s="1"/>
      <c r="H217" s="48"/>
      <c r="I217" s="1"/>
      <c r="J217" s="48"/>
      <c r="K217" s="1"/>
      <c r="L217" s="1"/>
      <c r="M217" s="13"/>
      <c r="N217" s="2"/>
      <c r="O217" s="2"/>
      <c r="P217" s="2"/>
      <c r="Q217" s="2"/>
    </row>
    <row r="218" ht="12.75">
      <c r="A218" s="10"/>
      <c r="B218" s="57" t="s">
        <v>60</v>
      </c>
      <c r="C218" s="1"/>
      <c r="D218" s="1"/>
      <c r="E218" s="58" t="s">
        <v>254</v>
      </c>
      <c r="F218" s="1"/>
      <c r="G218" s="1"/>
      <c r="H218" s="48"/>
      <c r="I218" s="1"/>
      <c r="J218" s="48"/>
      <c r="K218" s="1"/>
      <c r="L218" s="1"/>
      <c r="M218" s="13"/>
      <c r="N218" s="2"/>
      <c r="O218" s="2"/>
      <c r="P218" s="2"/>
      <c r="Q218" s="2"/>
    </row>
    <row r="219" ht="12.75">
      <c r="A219" s="10"/>
      <c r="B219" s="57" t="s">
        <v>62</v>
      </c>
      <c r="C219" s="1"/>
      <c r="D219" s="1"/>
      <c r="E219" s="58" t="s">
        <v>269</v>
      </c>
      <c r="F219" s="1"/>
      <c r="G219" s="1"/>
      <c r="H219" s="48"/>
      <c r="I219" s="1"/>
      <c r="J219" s="48"/>
      <c r="K219" s="1"/>
      <c r="L219" s="1"/>
      <c r="M219" s="13"/>
      <c r="N219" s="2"/>
      <c r="O219" s="2"/>
      <c r="P219" s="2"/>
      <c r="Q219" s="2"/>
    </row>
    <row r="220" thickBot="1" ht="12.75">
      <c r="A220" s="10"/>
      <c r="B220" s="59" t="s">
        <v>64</v>
      </c>
      <c r="C220" s="30"/>
      <c r="D220" s="30"/>
      <c r="E220" s="60" t="s">
        <v>65</v>
      </c>
      <c r="F220" s="30"/>
      <c r="G220" s="30"/>
      <c r="H220" s="61"/>
      <c r="I220" s="30"/>
      <c r="J220" s="61"/>
      <c r="K220" s="30"/>
      <c r="L220" s="30"/>
      <c r="M220" s="13"/>
      <c r="N220" s="2"/>
      <c r="O220" s="2"/>
      <c r="P220" s="2"/>
      <c r="Q220" s="2"/>
    </row>
    <row r="221" thickTop="1" ht="12.75">
      <c r="A221" s="10"/>
      <c r="B221" s="49">
        <v>37</v>
      </c>
      <c r="C221" s="50" t="s">
        <v>270</v>
      </c>
      <c r="D221" s="50" t="s">
        <v>7</v>
      </c>
      <c r="E221" s="50" t="s">
        <v>271</v>
      </c>
      <c r="F221" s="50" t="s">
        <v>7</v>
      </c>
      <c r="G221" s="51" t="s">
        <v>131</v>
      </c>
      <c r="H221" s="62">
        <v>155</v>
      </c>
      <c r="I221" s="63">
        <v>0</v>
      </c>
      <c r="J221" s="64">
        <f>ROUND(H221*I221,2)</f>
        <v>0</v>
      </c>
      <c r="K221" s="65">
        <v>0.20999999999999999</v>
      </c>
      <c r="L221" s="66">
        <f>ROUND(J221*1.21,2)</f>
        <v>0</v>
      </c>
      <c r="M221" s="13"/>
      <c r="N221" s="2"/>
      <c r="O221" s="2"/>
      <c r="P221" s="2"/>
      <c r="Q221" s="41">
        <f>IF(ISNUMBER(K221),IF(H221&gt;0,IF(I221&gt;0,J221,0),0),0)</f>
        <v>0</v>
      </c>
      <c r="R221" s="9">
        <f>IF(ISNUMBER(K221)=FALSE,J221,0)</f>
        <v>0</v>
      </c>
    </row>
    <row r="222" ht="12.75">
      <c r="A222" s="10"/>
      <c r="B222" s="57" t="s">
        <v>58</v>
      </c>
      <c r="C222" s="1"/>
      <c r="D222" s="1"/>
      <c r="E222" s="58" t="s">
        <v>272</v>
      </c>
      <c r="F222" s="1"/>
      <c r="G222" s="1"/>
      <c r="H222" s="48"/>
      <c r="I222" s="1"/>
      <c r="J222" s="48"/>
      <c r="K222" s="1"/>
      <c r="L222" s="1"/>
      <c r="M222" s="13"/>
      <c r="N222" s="2"/>
      <c r="O222" s="2"/>
      <c r="P222" s="2"/>
      <c r="Q222" s="2"/>
    </row>
    <row r="223" ht="12.75">
      <c r="A223" s="10"/>
      <c r="B223" s="57" t="s">
        <v>60</v>
      </c>
      <c r="C223" s="1"/>
      <c r="D223" s="1"/>
      <c r="E223" s="58" t="s">
        <v>273</v>
      </c>
      <c r="F223" s="1"/>
      <c r="G223" s="1"/>
      <c r="H223" s="48"/>
      <c r="I223" s="1"/>
      <c r="J223" s="48"/>
      <c r="K223" s="1"/>
      <c r="L223" s="1"/>
      <c r="M223" s="13"/>
      <c r="N223" s="2"/>
      <c r="O223" s="2"/>
      <c r="P223" s="2"/>
      <c r="Q223" s="2"/>
    </row>
    <row r="224" ht="12.75">
      <c r="A224" s="10"/>
      <c r="B224" s="57" t="s">
        <v>62</v>
      </c>
      <c r="C224" s="1"/>
      <c r="D224" s="1"/>
      <c r="E224" s="58" t="s">
        <v>274</v>
      </c>
      <c r="F224" s="1"/>
      <c r="G224" s="1"/>
      <c r="H224" s="48"/>
      <c r="I224" s="1"/>
      <c r="J224" s="48"/>
      <c r="K224" s="1"/>
      <c r="L224" s="1"/>
      <c r="M224" s="13"/>
      <c r="N224" s="2"/>
      <c r="O224" s="2"/>
      <c r="P224" s="2"/>
      <c r="Q224" s="2"/>
    </row>
    <row r="225" thickBot="1" ht="12.75">
      <c r="A225" s="10"/>
      <c r="B225" s="59" t="s">
        <v>64</v>
      </c>
      <c r="C225" s="30"/>
      <c r="D225" s="30"/>
      <c r="E225" s="60" t="s">
        <v>65</v>
      </c>
      <c r="F225" s="30"/>
      <c r="G225" s="30"/>
      <c r="H225" s="61"/>
      <c r="I225" s="30"/>
      <c r="J225" s="61"/>
      <c r="K225" s="30"/>
      <c r="L225" s="30"/>
      <c r="M225" s="13"/>
      <c r="N225" s="2"/>
      <c r="O225" s="2"/>
      <c r="P225" s="2"/>
      <c r="Q225" s="2"/>
    </row>
    <row r="226" thickTop="1" thickBot="1" ht="25" customHeight="1">
      <c r="A226" s="10"/>
      <c r="B226" s="1"/>
      <c r="C226" s="67">
        <v>4</v>
      </c>
      <c r="D226" s="1"/>
      <c r="E226" s="67" t="s">
        <v>104</v>
      </c>
      <c r="F226" s="1"/>
      <c r="G226" s="68" t="s">
        <v>95</v>
      </c>
      <c r="H226" s="69">
        <f>J196+J201+J206+J211+J216+J221</f>
        <v>0</v>
      </c>
      <c r="I226" s="68" t="s">
        <v>96</v>
      </c>
      <c r="J226" s="70">
        <f>(L226-H226)</f>
        <v>0</v>
      </c>
      <c r="K226" s="68" t="s">
        <v>97</v>
      </c>
      <c r="L226" s="71">
        <f>ROUND((J196+J201+J206+J211+J216+J221)*1.21,2)</f>
        <v>0</v>
      </c>
      <c r="M226" s="13"/>
      <c r="N226" s="2"/>
      <c r="O226" s="2"/>
      <c r="P226" s="2"/>
      <c r="Q226" s="41">
        <f>0+Q196+Q201+Q206+Q211+Q216+Q221</f>
        <v>0</v>
      </c>
      <c r="R226" s="9">
        <f>0+R196+R201+R206+R211+R216+R221</f>
        <v>0</v>
      </c>
      <c r="S226" s="72">
        <f>Q226*(1+J226)+R226</f>
        <v>0</v>
      </c>
    </row>
    <row r="227" thickTop="1" thickBot="1" ht="25" customHeight="1">
      <c r="A227" s="10"/>
      <c r="B227" s="73"/>
      <c r="C227" s="73"/>
      <c r="D227" s="73"/>
      <c r="E227" s="73"/>
      <c r="F227" s="73"/>
      <c r="G227" s="74" t="s">
        <v>98</v>
      </c>
      <c r="H227" s="75">
        <f>0+J196+J201+J206+J211+J216+J221</f>
        <v>0</v>
      </c>
      <c r="I227" s="74" t="s">
        <v>99</v>
      </c>
      <c r="J227" s="76">
        <f>0+J226</f>
        <v>0</v>
      </c>
      <c r="K227" s="74" t="s">
        <v>100</v>
      </c>
      <c r="L227" s="77">
        <f>0+L226</f>
        <v>0</v>
      </c>
      <c r="M227" s="13"/>
      <c r="N227" s="2"/>
      <c r="O227" s="2"/>
      <c r="P227" s="2"/>
      <c r="Q227" s="2"/>
    </row>
    <row r="228" ht="40" customHeight="1">
      <c r="A228" s="10"/>
      <c r="B228" s="82" t="s">
        <v>275</v>
      </c>
      <c r="C228" s="1"/>
      <c r="D228" s="1"/>
      <c r="E228" s="1"/>
      <c r="F228" s="1"/>
      <c r="G228" s="1"/>
      <c r="H228" s="48"/>
      <c r="I228" s="1"/>
      <c r="J228" s="48"/>
      <c r="K228" s="1"/>
      <c r="L228" s="1"/>
      <c r="M228" s="13"/>
      <c r="N228" s="2"/>
      <c r="O228" s="2"/>
      <c r="P228" s="2"/>
      <c r="Q228" s="2"/>
    </row>
    <row r="229" ht="12.75">
      <c r="A229" s="10"/>
      <c r="B229" s="49">
        <v>38</v>
      </c>
      <c r="C229" s="50" t="s">
        <v>276</v>
      </c>
      <c r="D229" s="50" t="s">
        <v>7</v>
      </c>
      <c r="E229" s="50" t="s">
        <v>277</v>
      </c>
      <c r="F229" s="50" t="s">
        <v>7</v>
      </c>
      <c r="G229" s="51" t="s">
        <v>131</v>
      </c>
      <c r="H229" s="52">
        <v>7026</v>
      </c>
      <c r="I229" s="53">
        <v>0</v>
      </c>
      <c r="J229" s="54">
        <f>ROUND(H229*I229,2)</f>
        <v>0</v>
      </c>
      <c r="K229" s="55">
        <v>0.20999999999999999</v>
      </c>
      <c r="L229" s="56">
        <f>ROUND(J229*1.21,2)</f>
        <v>0</v>
      </c>
      <c r="M229" s="13"/>
      <c r="N229" s="2"/>
      <c r="O229" s="2"/>
      <c r="P229" s="2"/>
      <c r="Q229" s="41">
        <f>IF(ISNUMBER(K229),IF(H229&gt;0,IF(I229&gt;0,J229,0),0),0)</f>
        <v>0</v>
      </c>
      <c r="R229" s="9">
        <f>IF(ISNUMBER(K229)=FALSE,J229,0)</f>
        <v>0</v>
      </c>
    </row>
    <row r="230" ht="12.75">
      <c r="A230" s="10"/>
      <c r="B230" s="57" t="s">
        <v>58</v>
      </c>
      <c r="C230" s="1"/>
      <c r="D230" s="1"/>
      <c r="E230" s="58" t="s">
        <v>278</v>
      </c>
      <c r="F230" s="1"/>
      <c r="G230" s="1"/>
      <c r="H230" s="48"/>
      <c r="I230" s="1"/>
      <c r="J230" s="48"/>
      <c r="K230" s="1"/>
      <c r="L230" s="1"/>
      <c r="M230" s="13"/>
      <c r="N230" s="2"/>
      <c r="O230" s="2"/>
      <c r="P230" s="2"/>
      <c r="Q230" s="2"/>
    </row>
    <row r="231" ht="12.75">
      <c r="A231" s="10"/>
      <c r="B231" s="57" t="s">
        <v>60</v>
      </c>
      <c r="C231" s="1"/>
      <c r="D231" s="1"/>
      <c r="E231" s="58" t="s">
        <v>279</v>
      </c>
      <c r="F231" s="1"/>
      <c r="G231" s="1"/>
      <c r="H231" s="48"/>
      <c r="I231" s="1"/>
      <c r="J231" s="48"/>
      <c r="K231" s="1"/>
      <c r="L231" s="1"/>
      <c r="M231" s="13"/>
      <c r="N231" s="2"/>
      <c r="O231" s="2"/>
      <c r="P231" s="2"/>
      <c r="Q231" s="2"/>
    </row>
    <row r="232" ht="12.75">
      <c r="A232" s="10"/>
      <c r="B232" s="57" t="s">
        <v>62</v>
      </c>
      <c r="C232" s="1"/>
      <c r="D232" s="1"/>
      <c r="E232" s="58" t="s">
        <v>280</v>
      </c>
      <c r="F232" s="1"/>
      <c r="G232" s="1"/>
      <c r="H232" s="48"/>
      <c r="I232" s="1"/>
      <c r="J232" s="48"/>
      <c r="K232" s="1"/>
      <c r="L232" s="1"/>
      <c r="M232" s="13"/>
      <c r="N232" s="2"/>
      <c r="O232" s="2"/>
      <c r="P232" s="2"/>
      <c r="Q232" s="2"/>
    </row>
    <row r="233" thickBot="1" ht="12.75">
      <c r="A233" s="10"/>
      <c r="B233" s="59" t="s">
        <v>64</v>
      </c>
      <c r="C233" s="30"/>
      <c r="D233" s="30"/>
      <c r="E233" s="60" t="s">
        <v>65</v>
      </c>
      <c r="F233" s="30"/>
      <c r="G233" s="30"/>
      <c r="H233" s="61"/>
      <c r="I233" s="30"/>
      <c r="J233" s="61"/>
      <c r="K233" s="30"/>
      <c r="L233" s="30"/>
      <c r="M233" s="13"/>
      <c r="N233" s="2"/>
      <c r="O233" s="2"/>
      <c r="P233" s="2"/>
      <c r="Q233" s="2"/>
    </row>
    <row r="234" thickTop="1" ht="12.75">
      <c r="A234" s="10"/>
      <c r="B234" s="49">
        <v>39</v>
      </c>
      <c r="C234" s="50" t="s">
        <v>281</v>
      </c>
      <c r="D234" s="50" t="s">
        <v>7</v>
      </c>
      <c r="E234" s="50" t="s">
        <v>282</v>
      </c>
      <c r="F234" s="50" t="s">
        <v>7</v>
      </c>
      <c r="G234" s="51" t="s">
        <v>124</v>
      </c>
      <c r="H234" s="62">
        <v>60</v>
      </c>
      <c r="I234" s="63">
        <v>0</v>
      </c>
      <c r="J234" s="64">
        <f>ROUND(H234*I234,2)</f>
        <v>0</v>
      </c>
      <c r="K234" s="65">
        <v>0.20999999999999999</v>
      </c>
      <c r="L234" s="66">
        <f>ROUND(J234*1.21,2)</f>
        <v>0</v>
      </c>
      <c r="M234" s="13"/>
      <c r="N234" s="2"/>
      <c r="O234" s="2"/>
      <c r="P234" s="2"/>
      <c r="Q234" s="41">
        <f>IF(ISNUMBER(K234),IF(H234&gt;0,IF(I234&gt;0,J234,0),0),0)</f>
        <v>0</v>
      </c>
      <c r="R234" s="9">
        <f>IF(ISNUMBER(K234)=FALSE,J234,0)</f>
        <v>0</v>
      </c>
    </row>
    <row r="235" ht="12.75">
      <c r="A235" s="10"/>
      <c r="B235" s="57" t="s">
        <v>58</v>
      </c>
      <c r="C235" s="1"/>
      <c r="D235" s="1"/>
      <c r="E235" s="58" t="s">
        <v>283</v>
      </c>
      <c r="F235" s="1"/>
      <c r="G235" s="1"/>
      <c r="H235" s="48"/>
      <c r="I235" s="1"/>
      <c r="J235" s="48"/>
      <c r="K235" s="1"/>
      <c r="L235" s="1"/>
      <c r="M235" s="13"/>
      <c r="N235" s="2"/>
      <c r="O235" s="2"/>
      <c r="P235" s="2"/>
      <c r="Q235" s="2"/>
    </row>
    <row r="236" ht="12.75">
      <c r="A236" s="10"/>
      <c r="B236" s="57" t="s">
        <v>60</v>
      </c>
      <c r="C236" s="1"/>
      <c r="D236" s="1"/>
      <c r="E236" s="58" t="s">
        <v>284</v>
      </c>
      <c r="F236" s="1"/>
      <c r="G236" s="1"/>
      <c r="H236" s="48"/>
      <c r="I236" s="1"/>
      <c r="J236" s="48"/>
      <c r="K236" s="1"/>
      <c r="L236" s="1"/>
      <c r="M236" s="13"/>
      <c r="N236" s="2"/>
      <c r="O236" s="2"/>
      <c r="P236" s="2"/>
      <c r="Q236" s="2"/>
    </row>
    <row r="237" ht="12.75">
      <c r="A237" s="10"/>
      <c r="B237" s="57" t="s">
        <v>62</v>
      </c>
      <c r="C237" s="1"/>
      <c r="D237" s="1"/>
      <c r="E237" s="58" t="s">
        <v>285</v>
      </c>
      <c r="F237" s="1"/>
      <c r="G237" s="1"/>
      <c r="H237" s="48"/>
      <c r="I237" s="1"/>
      <c r="J237" s="48"/>
      <c r="K237" s="1"/>
      <c r="L237" s="1"/>
      <c r="M237" s="13"/>
      <c r="N237" s="2"/>
      <c r="O237" s="2"/>
      <c r="P237" s="2"/>
      <c r="Q237" s="2"/>
    </row>
    <row r="238" thickBot="1" ht="12.75">
      <c r="A238" s="10"/>
      <c r="B238" s="59" t="s">
        <v>64</v>
      </c>
      <c r="C238" s="30"/>
      <c r="D238" s="30"/>
      <c r="E238" s="60" t="s">
        <v>65</v>
      </c>
      <c r="F238" s="30"/>
      <c r="G238" s="30"/>
      <c r="H238" s="61"/>
      <c r="I238" s="30"/>
      <c r="J238" s="61"/>
      <c r="K238" s="30"/>
      <c r="L238" s="30"/>
      <c r="M238" s="13"/>
      <c r="N238" s="2"/>
      <c r="O238" s="2"/>
      <c r="P238" s="2"/>
      <c r="Q238" s="2"/>
    </row>
    <row r="239" thickTop="1" ht="12.75">
      <c r="A239" s="10"/>
      <c r="B239" s="49">
        <v>40</v>
      </c>
      <c r="C239" s="50" t="s">
        <v>286</v>
      </c>
      <c r="D239" s="50" t="s">
        <v>7</v>
      </c>
      <c r="E239" s="50" t="s">
        <v>287</v>
      </c>
      <c r="F239" s="50" t="s">
        <v>7</v>
      </c>
      <c r="G239" s="51" t="s">
        <v>131</v>
      </c>
      <c r="H239" s="62">
        <v>2659</v>
      </c>
      <c r="I239" s="63">
        <v>0</v>
      </c>
      <c r="J239" s="64">
        <f>ROUND(H239*I239,2)</f>
        <v>0</v>
      </c>
      <c r="K239" s="65">
        <v>0.20999999999999999</v>
      </c>
      <c r="L239" s="66">
        <f>ROUND(J239*1.21,2)</f>
        <v>0</v>
      </c>
      <c r="M239" s="13"/>
      <c r="N239" s="2"/>
      <c r="O239" s="2"/>
      <c r="P239" s="2"/>
      <c r="Q239" s="41">
        <f>IF(ISNUMBER(K239),IF(H239&gt;0,IF(I239&gt;0,J239,0),0),0)</f>
        <v>0</v>
      </c>
      <c r="R239" s="9">
        <f>IF(ISNUMBER(K239)=FALSE,J239,0)</f>
        <v>0</v>
      </c>
    </row>
    <row r="240" ht="12.75">
      <c r="A240" s="10"/>
      <c r="B240" s="57" t="s">
        <v>58</v>
      </c>
      <c r="C240" s="1"/>
      <c r="D240" s="1"/>
      <c r="E240" s="58" t="s">
        <v>288</v>
      </c>
      <c r="F240" s="1"/>
      <c r="G240" s="1"/>
      <c r="H240" s="48"/>
      <c r="I240" s="1"/>
      <c r="J240" s="48"/>
      <c r="K240" s="1"/>
      <c r="L240" s="1"/>
      <c r="M240" s="13"/>
      <c r="N240" s="2"/>
      <c r="O240" s="2"/>
      <c r="P240" s="2"/>
      <c r="Q240" s="2"/>
    </row>
    <row r="241" ht="12.75">
      <c r="A241" s="10"/>
      <c r="B241" s="57" t="s">
        <v>60</v>
      </c>
      <c r="C241" s="1"/>
      <c r="D241" s="1"/>
      <c r="E241" s="58" t="s">
        <v>289</v>
      </c>
      <c r="F241" s="1"/>
      <c r="G241" s="1"/>
      <c r="H241" s="48"/>
      <c r="I241" s="1"/>
      <c r="J241" s="48"/>
      <c r="K241" s="1"/>
      <c r="L241" s="1"/>
      <c r="M241" s="13"/>
      <c r="N241" s="2"/>
      <c r="O241" s="2"/>
      <c r="P241" s="2"/>
      <c r="Q241" s="2"/>
    </row>
    <row r="242" ht="12.75">
      <c r="A242" s="10"/>
      <c r="B242" s="57" t="s">
        <v>62</v>
      </c>
      <c r="C242" s="1"/>
      <c r="D242" s="1"/>
      <c r="E242" s="58" t="s">
        <v>290</v>
      </c>
      <c r="F242" s="1"/>
      <c r="G242" s="1"/>
      <c r="H242" s="48"/>
      <c r="I242" s="1"/>
      <c r="J242" s="48"/>
      <c r="K242" s="1"/>
      <c r="L242" s="1"/>
      <c r="M242" s="13"/>
      <c r="N242" s="2"/>
      <c r="O242" s="2"/>
      <c r="P242" s="2"/>
      <c r="Q242" s="2"/>
    </row>
    <row r="243" thickBot="1" ht="12.75">
      <c r="A243" s="10"/>
      <c r="B243" s="59" t="s">
        <v>64</v>
      </c>
      <c r="C243" s="30"/>
      <c r="D243" s="30"/>
      <c r="E243" s="60" t="s">
        <v>65</v>
      </c>
      <c r="F243" s="30"/>
      <c r="G243" s="30"/>
      <c r="H243" s="61"/>
      <c r="I243" s="30"/>
      <c r="J243" s="61"/>
      <c r="K243" s="30"/>
      <c r="L243" s="30"/>
      <c r="M243" s="13"/>
      <c r="N243" s="2"/>
      <c r="O243" s="2"/>
      <c r="P243" s="2"/>
      <c r="Q243" s="2"/>
    </row>
    <row r="244" thickTop="1" ht="12.75">
      <c r="A244" s="10"/>
      <c r="B244" s="49">
        <v>41</v>
      </c>
      <c r="C244" s="50" t="s">
        <v>291</v>
      </c>
      <c r="D244" s="50" t="s">
        <v>7</v>
      </c>
      <c r="E244" s="50" t="s">
        <v>292</v>
      </c>
      <c r="F244" s="50" t="s">
        <v>7</v>
      </c>
      <c r="G244" s="51" t="s">
        <v>131</v>
      </c>
      <c r="H244" s="62">
        <v>2736</v>
      </c>
      <c r="I244" s="63">
        <v>0</v>
      </c>
      <c r="J244" s="64">
        <f>ROUND(H244*I244,2)</f>
        <v>0</v>
      </c>
      <c r="K244" s="65">
        <v>0.20999999999999999</v>
      </c>
      <c r="L244" s="66">
        <f>ROUND(J244*1.21,2)</f>
        <v>0</v>
      </c>
      <c r="M244" s="13"/>
      <c r="N244" s="2"/>
      <c r="O244" s="2"/>
      <c r="P244" s="2"/>
      <c r="Q244" s="41">
        <f>IF(ISNUMBER(K244),IF(H244&gt;0,IF(I244&gt;0,J244,0),0),0)</f>
        <v>0</v>
      </c>
      <c r="R244" s="9">
        <f>IF(ISNUMBER(K244)=FALSE,J244,0)</f>
        <v>0</v>
      </c>
    </row>
    <row r="245" ht="12.75">
      <c r="A245" s="10"/>
      <c r="B245" s="57" t="s">
        <v>58</v>
      </c>
      <c r="C245" s="1"/>
      <c r="D245" s="1"/>
      <c r="E245" s="58" t="s">
        <v>293</v>
      </c>
      <c r="F245" s="1"/>
      <c r="G245" s="1"/>
      <c r="H245" s="48"/>
      <c r="I245" s="1"/>
      <c r="J245" s="48"/>
      <c r="K245" s="1"/>
      <c r="L245" s="1"/>
      <c r="M245" s="13"/>
      <c r="N245" s="2"/>
      <c r="O245" s="2"/>
      <c r="P245" s="2"/>
      <c r="Q245" s="2"/>
    </row>
    <row r="246" ht="12.75">
      <c r="A246" s="10"/>
      <c r="B246" s="57" t="s">
        <v>60</v>
      </c>
      <c r="C246" s="1"/>
      <c r="D246" s="1"/>
      <c r="E246" s="58" t="s">
        <v>294</v>
      </c>
      <c r="F246" s="1"/>
      <c r="G246" s="1"/>
      <c r="H246" s="48"/>
      <c r="I246" s="1"/>
      <c r="J246" s="48"/>
      <c r="K246" s="1"/>
      <c r="L246" s="1"/>
      <c r="M246" s="13"/>
      <c r="N246" s="2"/>
      <c r="O246" s="2"/>
      <c r="P246" s="2"/>
      <c r="Q246" s="2"/>
    </row>
    <row r="247" ht="12.75">
      <c r="A247" s="10"/>
      <c r="B247" s="57" t="s">
        <v>62</v>
      </c>
      <c r="C247" s="1"/>
      <c r="D247" s="1"/>
      <c r="E247" s="58" t="s">
        <v>290</v>
      </c>
      <c r="F247" s="1"/>
      <c r="G247" s="1"/>
      <c r="H247" s="48"/>
      <c r="I247" s="1"/>
      <c r="J247" s="48"/>
      <c r="K247" s="1"/>
      <c r="L247" s="1"/>
      <c r="M247" s="13"/>
      <c r="N247" s="2"/>
      <c r="O247" s="2"/>
      <c r="P247" s="2"/>
      <c r="Q247" s="2"/>
    </row>
    <row r="248" thickBot="1" ht="12.75">
      <c r="A248" s="10"/>
      <c r="B248" s="59" t="s">
        <v>64</v>
      </c>
      <c r="C248" s="30"/>
      <c r="D248" s="30"/>
      <c r="E248" s="60" t="s">
        <v>65</v>
      </c>
      <c r="F248" s="30"/>
      <c r="G248" s="30"/>
      <c r="H248" s="61"/>
      <c r="I248" s="30"/>
      <c r="J248" s="61"/>
      <c r="K248" s="30"/>
      <c r="L248" s="30"/>
      <c r="M248" s="13"/>
      <c r="N248" s="2"/>
      <c r="O248" s="2"/>
      <c r="P248" s="2"/>
      <c r="Q248" s="2"/>
    </row>
    <row r="249" thickTop="1" ht="12.75">
      <c r="A249" s="10"/>
      <c r="B249" s="49">
        <v>42</v>
      </c>
      <c r="C249" s="50" t="s">
        <v>295</v>
      </c>
      <c r="D249" s="50" t="s">
        <v>7</v>
      </c>
      <c r="E249" s="50" t="s">
        <v>296</v>
      </c>
      <c r="F249" s="50" t="s">
        <v>7</v>
      </c>
      <c r="G249" s="51" t="s">
        <v>131</v>
      </c>
      <c r="H249" s="62">
        <v>2581</v>
      </c>
      <c r="I249" s="63">
        <v>0</v>
      </c>
      <c r="J249" s="64">
        <f>ROUND(H249*I249,2)</f>
        <v>0</v>
      </c>
      <c r="K249" s="65">
        <v>0.20999999999999999</v>
      </c>
      <c r="L249" s="66">
        <f>ROUND(J249*1.21,2)</f>
        <v>0</v>
      </c>
      <c r="M249" s="13"/>
      <c r="N249" s="2"/>
      <c r="O249" s="2"/>
      <c r="P249" s="2"/>
      <c r="Q249" s="41">
        <f>IF(ISNUMBER(K249),IF(H249&gt;0,IF(I249&gt;0,J249,0),0),0)</f>
        <v>0</v>
      </c>
      <c r="R249" s="9">
        <f>IF(ISNUMBER(K249)=FALSE,J249,0)</f>
        <v>0</v>
      </c>
    </row>
    <row r="250" ht="12.75">
      <c r="A250" s="10"/>
      <c r="B250" s="57" t="s">
        <v>58</v>
      </c>
      <c r="C250" s="1"/>
      <c r="D250" s="1"/>
      <c r="E250" s="58" t="s">
        <v>297</v>
      </c>
      <c r="F250" s="1"/>
      <c r="G250" s="1"/>
      <c r="H250" s="48"/>
      <c r="I250" s="1"/>
      <c r="J250" s="48"/>
      <c r="K250" s="1"/>
      <c r="L250" s="1"/>
      <c r="M250" s="13"/>
      <c r="N250" s="2"/>
      <c r="O250" s="2"/>
      <c r="P250" s="2"/>
      <c r="Q250" s="2"/>
    </row>
    <row r="251" ht="12.75">
      <c r="A251" s="10"/>
      <c r="B251" s="57" t="s">
        <v>60</v>
      </c>
      <c r="C251" s="1"/>
      <c r="D251" s="1"/>
      <c r="E251" s="58" t="s">
        <v>298</v>
      </c>
      <c r="F251" s="1"/>
      <c r="G251" s="1"/>
      <c r="H251" s="48"/>
      <c r="I251" s="1"/>
      <c r="J251" s="48"/>
      <c r="K251" s="1"/>
      <c r="L251" s="1"/>
      <c r="M251" s="13"/>
      <c r="N251" s="2"/>
      <c r="O251" s="2"/>
      <c r="P251" s="2"/>
      <c r="Q251" s="2"/>
    </row>
    <row r="252" ht="12.75">
      <c r="A252" s="10"/>
      <c r="B252" s="57" t="s">
        <v>62</v>
      </c>
      <c r="C252" s="1"/>
      <c r="D252" s="1"/>
      <c r="E252" s="58" t="s">
        <v>299</v>
      </c>
      <c r="F252" s="1"/>
      <c r="G252" s="1"/>
      <c r="H252" s="48"/>
      <c r="I252" s="1"/>
      <c r="J252" s="48"/>
      <c r="K252" s="1"/>
      <c r="L252" s="1"/>
      <c r="M252" s="13"/>
      <c r="N252" s="2"/>
      <c r="O252" s="2"/>
      <c r="P252" s="2"/>
      <c r="Q252" s="2"/>
    </row>
    <row r="253" thickBot="1" ht="12.75">
      <c r="A253" s="10"/>
      <c r="B253" s="59" t="s">
        <v>64</v>
      </c>
      <c r="C253" s="30"/>
      <c r="D253" s="30"/>
      <c r="E253" s="60" t="s">
        <v>65</v>
      </c>
      <c r="F253" s="30"/>
      <c r="G253" s="30"/>
      <c r="H253" s="61"/>
      <c r="I253" s="30"/>
      <c r="J253" s="61"/>
      <c r="K253" s="30"/>
      <c r="L253" s="30"/>
      <c r="M253" s="13"/>
      <c r="N253" s="2"/>
      <c r="O253" s="2"/>
      <c r="P253" s="2"/>
      <c r="Q253" s="2"/>
    </row>
    <row r="254" thickTop="1" ht="12.75">
      <c r="A254" s="10"/>
      <c r="B254" s="49">
        <v>43</v>
      </c>
      <c r="C254" s="50" t="s">
        <v>300</v>
      </c>
      <c r="D254" s="50" t="s">
        <v>7</v>
      </c>
      <c r="E254" s="50" t="s">
        <v>301</v>
      </c>
      <c r="F254" s="50" t="s">
        <v>7</v>
      </c>
      <c r="G254" s="51" t="s">
        <v>131</v>
      </c>
      <c r="H254" s="62">
        <v>2659</v>
      </c>
      <c r="I254" s="63">
        <v>0</v>
      </c>
      <c r="J254" s="64">
        <f>ROUND(H254*I254,2)</f>
        <v>0</v>
      </c>
      <c r="K254" s="65">
        <v>0.20999999999999999</v>
      </c>
      <c r="L254" s="66">
        <f>ROUND(J254*1.21,2)</f>
        <v>0</v>
      </c>
      <c r="M254" s="13"/>
      <c r="N254" s="2"/>
      <c r="O254" s="2"/>
      <c r="P254" s="2"/>
      <c r="Q254" s="41">
        <f>IF(ISNUMBER(K254),IF(H254&gt;0,IF(I254&gt;0,J254,0),0),0)</f>
        <v>0</v>
      </c>
      <c r="R254" s="9">
        <f>IF(ISNUMBER(K254)=FALSE,J254,0)</f>
        <v>0</v>
      </c>
    </row>
    <row r="255" ht="12.75">
      <c r="A255" s="10"/>
      <c r="B255" s="57" t="s">
        <v>58</v>
      </c>
      <c r="C255" s="1"/>
      <c r="D255" s="1"/>
      <c r="E255" s="58" t="s">
        <v>302</v>
      </c>
      <c r="F255" s="1"/>
      <c r="G255" s="1"/>
      <c r="H255" s="48"/>
      <c r="I255" s="1"/>
      <c r="J255" s="48"/>
      <c r="K255" s="1"/>
      <c r="L255" s="1"/>
      <c r="M255" s="13"/>
      <c r="N255" s="2"/>
      <c r="O255" s="2"/>
      <c r="P255" s="2"/>
      <c r="Q255" s="2"/>
    </row>
    <row r="256" ht="12.75">
      <c r="A256" s="10"/>
      <c r="B256" s="57" t="s">
        <v>60</v>
      </c>
      <c r="C256" s="1"/>
      <c r="D256" s="1"/>
      <c r="E256" s="58" t="s">
        <v>289</v>
      </c>
      <c r="F256" s="1"/>
      <c r="G256" s="1"/>
      <c r="H256" s="48"/>
      <c r="I256" s="1"/>
      <c r="J256" s="48"/>
      <c r="K256" s="1"/>
      <c r="L256" s="1"/>
      <c r="M256" s="13"/>
      <c r="N256" s="2"/>
      <c r="O256" s="2"/>
      <c r="P256" s="2"/>
      <c r="Q256" s="2"/>
    </row>
    <row r="257" ht="12.75">
      <c r="A257" s="10"/>
      <c r="B257" s="57" t="s">
        <v>62</v>
      </c>
      <c r="C257" s="1"/>
      <c r="D257" s="1"/>
      <c r="E257" s="58" t="s">
        <v>299</v>
      </c>
      <c r="F257" s="1"/>
      <c r="G257" s="1"/>
      <c r="H257" s="48"/>
      <c r="I257" s="1"/>
      <c r="J257" s="48"/>
      <c r="K257" s="1"/>
      <c r="L257" s="1"/>
      <c r="M257" s="13"/>
      <c r="N257" s="2"/>
      <c r="O257" s="2"/>
      <c r="P257" s="2"/>
      <c r="Q257" s="2"/>
    </row>
    <row r="258" thickBot="1" ht="12.75">
      <c r="A258" s="10"/>
      <c r="B258" s="59" t="s">
        <v>64</v>
      </c>
      <c r="C258" s="30"/>
      <c r="D258" s="30"/>
      <c r="E258" s="60" t="s">
        <v>65</v>
      </c>
      <c r="F258" s="30"/>
      <c r="G258" s="30"/>
      <c r="H258" s="61"/>
      <c r="I258" s="30"/>
      <c r="J258" s="61"/>
      <c r="K258" s="30"/>
      <c r="L258" s="30"/>
      <c r="M258" s="13"/>
      <c r="N258" s="2"/>
      <c r="O258" s="2"/>
      <c r="P258" s="2"/>
      <c r="Q258" s="2"/>
    </row>
    <row r="259" thickTop="1" ht="12.75">
      <c r="A259" s="10"/>
      <c r="B259" s="49">
        <v>44</v>
      </c>
      <c r="C259" s="50" t="s">
        <v>303</v>
      </c>
      <c r="D259" s="50" t="s">
        <v>7</v>
      </c>
      <c r="E259" s="50" t="s">
        <v>304</v>
      </c>
      <c r="F259" s="50" t="s">
        <v>7</v>
      </c>
      <c r="G259" s="51" t="s">
        <v>131</v>
      </c>
      <c r="H259" s="62">
        <v>2736</v>
      </c>
      <c r="I259" s="63">
        <v>0</v>
      </c>
      <c r="J259" s="64">
        <f>ROUND(H259*I259,2)</f>
        <v>0</v>
      </c>
      <c r="K259" s="65">
        <v>0.20999999999999999</v>
      </c>
      <c r="L259" s="66">
        <f>ROUND(J259*1.21,2)</f>
        <v>0</v>
      </c>
      <c r="M259" s="13"/>
      <c r="N259" s="2"/>
      <c r="O259" s="2"/>
      <c r="P259" s="2"/>
      <c r="Q259" s="41">
        <f>IF(ISNUMBER(K259),IF(H259&gt;0,IF(I259&gt;0,J259,0),0),0)</f>
        <v>0</v>
      </c>
      <c r="R259" s="9">
        <f>IF(ISNUMBER(K259)=FALSE,J259,0)</f>
        <v>0</v>
      </c>
    </row>
    <row r="260" ht="12.75">
      <c r="A260" s="10"/>
      <c r="B260" s="57" t="s">
        <v>58</v>
      </c>
      <c r="C260" s="1"/>
      <c r="D260" s="1"/>
      <c r="E260" s="58" t="s">
        <v>305</v>
      </c>
      <c r="F260" s="1"/>
      <c r="G260" s="1"/>
      <c r="H260" s="48"/>
      <c r="I260" s="1"/>
      <c r="J260" s="48"/>
      <c r="K260" s="1"/>
      <c r="L260" s="1"/>
      <c r="M260" s="13"/>
      <c r="N260" s="2"/>
      <c r="O260" s="2"/>
      <c r="P260" s="2"/>
      <c r="Q260" s="2"/>
    </row>
    <row r="261" ht="12.75">
      <c r="A261" s="10"/>
      <c r="B261" s="57" t="s">
        <v>60</v>
      </c>
      <c r="C261" s="1"/>
      <c r="D261" s="1"/>
      <c r="E261" s="58" t="s">
        <v>294</v>
      </c>
      <c r="F261" s="1"/>
      <c r="G261" s="1"/>
      <c r="H261" s="48"/>
      <c r="I261" s="1"/>
      <c r="J261" s="48"/>
      <c r="K261" s="1"/>
      <c r="L261" s="1"/>
      <c r="M261" s="13"/>
      <c r="N261" s="2"/>
      <c r="O261" s="2"/>
      <c r="P261" s="2"/>
      <c r="Q261" s="2"/>
    </row>
    <row r="262" ht="12.75">
      <c r="A262" s="10"/>
      <c r="B262" s="57" t="s">
        <v>62</v>
      </c>
      <c r="C262" s="1"/>
      <c r="D262" s="1"/>
      <c r="E262" s="58" t="s">
        <v>299</v>
      </c>
      <c r="F262" s="1"/>
      <c r="G262" s="1"/>
      <c r="H262" s="48"/>
      <c r="I262" s="1"/>
      <c r="J262" s="48"/>
      <c r="K262" s="1"/>
      <c r="L262" s="1"/>
      <c r="M262" s="13"/>
      <c r="N262" s="2"/>
      <c r="O262" s="2"/>
      <c r="P262" s="2"/>
      <c r="Q262" s="2"/>
    </row>
    <row r="263" thickBot="1" ht="12.75">
      <c r="A263" s="10"/>
      <c r="B263" s="59" t="s">
        <v>64</v>
      </c>
      <c r="C263" s="30"/>
      <c r="D263" s="30"/>
      <c r="E263" s="60" t="s">
        <v>65</v>
      </c>
      <c r="F263" s="30"/>
      <c r="G263" s="30"/>
      <c r="H263" s="61"/>
      <c r="I263" s="30"/>
      <c r="J263" s="61"/>
      <c r="K263" s="30"/>
      <c r="L263" s="30"/>
      <c r="M263" s="13"/>
      <c r="N263" s="2"/>
      <c r="O263" s="2"/>
      <c r="P263" s="2"/>
      <c r="Q263" s="2"/>
    </row>
    <row r="264" thickTop="1" thickBot="1" ht="25" customHeight="1">
      <c r="A264" s="10"/>
      <c r="B264" s="1"/>
      <c r="C264" s="67">
        <v>5</v>
      </c>
      <c r="D264" s="1"/>
      <c r="E264" s="67" t="s">
        <v>105</v>
      </c>
      <c r="F264" s="1"/>
      <c r="G264" s="68" t="s">
        <v>95</v>
      </c>
      <c r="H264" s="69">
        <f>J229+J234+J239+J244+J249+J254+J259</f>
        <v>0</v>
      </c>
      <c r="I264" s="68" t="s">
        <v>96</v>
      </c>
      <c r="J264" s="70">
        <f>(L264-H264)</f>
        <v>0</v>
      </c>
      <c r="K264" s="68" t="s">
        <v>97</v>
      </c>
      <c r="L264" s="71">
        <f>ROUND((J229+J234+J239+J244+J249+J254+J259)*1.21,2)</f>
        <v>0</v>
      </c>
      <c r="M264" s="13"/>
      <c r="N264" s="2"/>
      <c r="O264" s="2"/>
      <c r="P264" s="2"/>
      <c r="Q264" s="41">
        <f>0+Q229+Q234+Q239+Q244+Q249+Q254+Q259</f>
        <v>0</v>
      </c>
      <c r="R264" s="9">
        <f>0+R229+R234+R239+R244+R249+R254+R259</f>
        <v>0</v>
      </c>
      <c r="S264" s="72">
        <f>Q264*(1+J264)+R264</f>
        <v>0</v>
      </c>
    </row>
    <row r="265" thickTop="1" thickBot="1" ht="25" customHeight="1">
      <c r="A265" s="10"/>
      <c r="B265" s="73"/>
      <c r="C265" s="73"/>
      <c r="D265" s="73"/>
      <c r="E265" s="73"/>
      <c r="F265" s="73"/>
      <c r="G265" s="74" t="s">
        <v>98</v>
      </c>
      <c r="H265" s="75">
        <f>0+J229+J234+J239+J244+J249+J254+J259</f>
        <v>0</v>
      </c>
      <c r="I265" s="74" t="s">
        <v>99</v>
      </c>
      <c r="J265" s="76">
        <f>0+J264</f>
        <v>0</v>
      </c>
      <c r="K265" s="74" t="s">
        <v>100</v>
      </c>
      <c r="L265" s="77">
        <f>0+L264</f>
        <v>0</v>
      </c>
      <c r="M265" s="13"/>
      <c r="N265" s="2"/>
      <c r="O265" s="2"/>
      <c r="P265" s="2"/>
      <c r="Q265" s="2"/>
    </row>
    <row r="266" ht="40" customHeight="1">
      <c r="A266" s="10"/>
      <c r="B266" s="82" t="s">
        <v>306</v>
      </c>
      <c r="C266" s="1"/>
      <c r="D266" s="1"/>
      <c r="E266" s="1"/>
      <c r="F266" s="1"/>
      <c r="G266" s="1"/>
      <c r="H266" s="48"/>
      <c r="I266" s="1"/>
      <c r="J266" s="48"/>
      <c r="K266" s="1"/>
      <c r="L266" s="1"/>
      <c r="M266" s="13"/>
      <c r="N266" s="2"/>
      <c r="O266" s="2"/>
      <c r="P266" s="2"/>
      <c r="Q266" s="2"/>
    </row>
    <row r="267" ht="12.75">
      <c r="A267" s="10"/>
      <c r="B267" s="49">
        <v>45</v>
      </c>
      <c r="C267" s="50" t="s">
        <v>307</v>
      </c>
      <c r="D267" s="50" t="s">
        <v>7</v>
      </c>
      <c r="E267" s="50" t="s">
        <v>308</v>
      </c>
      <c r="F267" s="50" t="s">
        <v>7</v>
      </c>
      <c r="G267" s="51" t="s">
        <v>92</v>
      </c>
      <c r="H267" s="52">
        <v>9</v>
      </c>
      <c r="I267" s="53">
        <v>0</v>
      </c>
      <c r="J267" s="54">
        <f>ROUND(H267*I267,2)</f>
        <v>0</v>
      </c>
      <c r="K267" s="55">
        <v>0.20999999999999999</v>
      </c>
      <c r="L267" s="56">
        <f>ROUND(J267*1.21,2)</f>
        <v>0</v>
      </c>
      <c r="M267" s="13"/>
      <c r="N267" s="2"/>
      <c r="O267" s="2"/>
      <c r="P267" s="2"/>
      <c r="Q267" s="41">
        <f>IF(ISNUMBER(K267),IF(H267&gt;0,IF(I267&gt;0,J267,0),0),0)</f>
        <v>0</v>
      </c>
      <c r="R267" s="9">
        <f>IF(ISNUMBER(K267)=FALSE,J267,0)</f>
        <v>0</v>
      </c>
    </row>
    <row r="268" ht="12.75">
      <c r="A268" s="10"/>
      <c r="B268" s="57" t="s">
        <v>58</v>
      </c>
      <c r="C268" s="1"/>
      <c r="D268" s="1"/>
      <c r="E268" s="58" t="s">
        <v>7</v>
      </c>
      <c r="F268" s="1"/>
      <c r="G268" s="1"/>
      <c r="H268" s="48"/>
      <c r="I268" s="1"/>
      <c r="J268" s="48"/>
      <c r="K268" s="1"/>
      <c r="L268" s="1"/>
      <c r="M268" s="13"/>
      <c r="N268" s="2"/>
      <c r="O268" s="2"/>
      <c r="P268" s="2"/>
      <c r="Q268" s="2"/>
    </row>
    <row r="269" ht="12.75">
      <c r="A269" s="10"/>
      <c r="B269" s="57" t="s">
        <v>60</v>
      </c>
      <c r="C269" s="1"/>
      <c r="D269" s="1"/>
      <c r="E269" s="58" t="s">
        <v>147</v>
      </c>
      <c r="F269" s="1"/>
      <c r="G269" s="1"/>
      <c r="H269" s="48"/>
      <c r="I269" s="1"/>
      <c r="J269" s="48"/>
      <c r="K269" s="1"/>
      <c r="L269" s="1"/>
      <c r="M269" s="13"/>
      <c r="N269" s="2"/>
      <c r="O269" s="2"/>
      <c r="P269" s="2"/>
      <c r="Q269" s="2"/>
    </row>
    <row r="270" ht="12.75">
      <c r="A270" s="10"/>
      <c r="B270" s="57" t="s">
        <v>62</v>
      </c>
      <c r="C270" s="1"/>
      <c r="D270" s="1"/>
      <c r="E270" s="58" t="s">
        <v>309</v>
      </c>
      <c r="F270" s="1"/>
      <c r="G270" s="1"/>
      <c r="H270" s="48"/>
      <c r="I270" s="1"/>
      <c r="J270" s="48"/>
      <c r="K270" s="1"/>
      <c r="L270" s="1"/>
      <c r="M270" s="13"/>
      <c r="N270" s="2"/>
      <c r="O270" s="2"/>
      <c r="P270" s="2"/>
      <c r="Q270" s="2"/>
    </row>
    <row r="271" thickBot="1" ht="12.75">
      <c r="A271" s="10"/>
      <c r="B271" s="59" t="s">
        <v>64</v>
      </c>
      <c r="C271" s="30"/>
      <c r="D271" s="30"/>
      <c r="E271" s="60" t="s">
        <v>65</v>
      </c>
      <c r="F271" s="30"/>
      <c r="G271" s="30"/>
      <c r="H271" s="61"/>
      <c r="I271" s="30"/>
      <c r="J271" s="61"/>
      <c r="K271" s="30"/>
      <c r="L271" s="30"/>
      <c r="M271" s="13"/>
      <c r="N271" s="2"/>
      <c r="O271" s="2"/>
      <c r="P271" s="2"/>
      <c r="Q271" s="2"/>
    </row>
    <row r="272" thickTop="1" ht="12.75">
      <c r="A272" s="10"/>
      <c r="B272" s="49">
        <v>46</v>
      </c>
      <c r="C272" s="50" t="s">
        <v>310</v>
      </c>
      <c r="D272" s="50" t="s">
        <v>7</v>
      </c>
      <c r="E272" s="50" t="s">
        <v>311</v>
      </c>
      <c r="F272" s="50" t="s">
        <v>7</v>
      </c>
      <c r="G272" s="51" t="s">
        <v>92</v>
      </c>
      <c r="H272" s="62">
        <v>1</v>
      </c>
      <c r="I272" s="63">
        <v>0</v>
      </c>
      <c r="J272" s="64">
        <f>ROUND(H272*I272,2)</f>
        <v>0</v>
      </c>
      <c r="K272" s="65">
        <v>0.20999999999999999</v>
      </c>
      <c r="L272" s="66">
        <f>ROUND(J272*1.21,2)</f>
        <v>0</v>
      </c>
      <c r="M272" s="13"/>
      <c r="N272" s="2"/>
      <c r="O272" s="2"/>
      <c r="P272" s="2"/>
      <c r="Q272" s="41">
        <f>IF(ISNUMBER(K272),IF(H272&gt;0,IF(I272&gt;0,J272,0),0),0)</f>
        <v>0</v>
      </c>
      <c r="R272" s="9">
        <f>IF(ISNUMBER(K272)=FALSE,J272,0)</f>
        <v>0</v>
      </c>
    </row>
    <row r="273" ht="12.75">
      <c r="A273" s="10"/>
      <c r="B273" s="57" t="s">
        <v>58</v>
      </c>
      <c r="C273" s="1"/>
      <c r="D273" s="1"/>
      <c r="E273" s="58" t="s">
        <v>312</v>
      </c>
      <c r="F273" s="1"/>
      <c r="G273" s="1"/>
      <c r="H273" s="48"/>
      <c r="I273" s="1"/>
      <c r="J273" s="48"/>
      <c r="K273" s="1"/>
      <c r="L273" s="1"/>
      <c r="M273" s="13"/>
      <c r="N273" s="2"/>
      <c r="O273" s="2"/>
      <c r="P273" s="2"/>
      <c r="Q273" s="2"/>
    </row>
    <row r="274" ht="12.75">
      <c r="A274" s="10"/>
      <c r="B274" s="57" t="s">
        <v>60</v>
      </c>
      <c r="C274" s="1"/>
      <c r="D274" s="1"/>
      <c r="E274" s="58" t="s">
        <v>61</v>
      </c>
      <c r="F274" s="1"/>
      <c r="G274" s="1"/>
      <c r="H274" s="48"/>
      <c r="I274" s="1"/>
      <c r="J274" s="48"/>
      <c r="K274" s="1"/>
      <c r="L274" s="1"/>
      <c r="M274" s="13"/>
      <c r="N274" s="2"/>
      <c r="O274" s="2"/>
      <c r="P274" s="2"/>
      <c r="Q274" s="2"/>
    </row>
    <row r="275" ht="12.75">
      <c r="A275" s="10"/>
      <c r="B275" s="57" t="s">
        <v>62</v>
      </c>
      <c r="C275" s="1"/>
      <c r="D275" s="1"/>
      <c r="E275" s="58" t="s">
        <v>313</v>
      </c>
      <c r="F275" s="1"/>
      <c r="G275" s="1"/>
      <c r="H275" s="48"/>
      <c r="I275" s="1"/>
      <c r="J275" s="48"/>
      <c r="K275" s="1"/>
      <c r="L275" s="1"/>
      <c r="M275" s="13"/>
      <c r="N275" s="2"/>
      <c r="O275" s="2"/>
      <c r="P275" s="2"/>
      <c r="Q275" s="2"/>
    </row>
    <row r="276" thickBot="1" ht="12.75">
      <c r="A276" s="10"/>
      <c r="B276" s="59" t="s">
        <v>64</v>
      </c>
      <c r="C276" s="30"/>
      <c r="D276" s="30"/>
      <c r="E276" s="60" t="s">
        <v>65</v>
      </c>
      <c r="F276" s="30"/>
      <c r="G276" s="30"/>
      <c r="H276" s="61"/>
      <c r="I276" s="30"/>
      <c r="J276" s="61"/>
      <c r="K276" s="30"/>
      <c r="L276" s="30"/>
      <c r="M276" s="13"/>
      <c r="N276" s="2"/>
      <c r="O276" s="2"/>
      <c r="P276" s="2"/>
      <c r="Q276" s="2"/>
    </row>
    <row r="277" thickTop="1" ht="12.75">
      <c r="A277" s="10"/>
      <c r="B277" s="49">
        <v>47</v>
      </c>
      <c r="C277" s="50" t="s">
        <v>314</v>
      </c>
      <c r="D277" s="50" t="s">
        <v>7</v>
      </c>
      <c r="E277" s="50" t="s">
        <v>315</v>
      </c>
      <c r="F277" s="50" t="s">
        <v>7</v>
      </c>
      <c r="G277" s="51" t="s">
        <v>92</v>
      </c>
      <c r="H277" s="62">
        <v>7</v>
      </c>
      <c r="I277" s="63">
        <v>0</v>
      </c>
      <c r="J277" s="64">
        <f>ROUND(H277*I277,2)</f>
        <v>0</v>
      </c>
      <c r="K277" s="65">
        <v>0.20999999999999999</v>
      </c>
      <c r="L277" s="66">
        <f>ROUND(J277*1.21,2)</f>
        <v>0</v>
      </c>
      <c r="M277" s="13"/>
      <c r="N277" s="2"/>
      <c r="O277" s="2"/>
      <c r="P277" s="2"/>
      <c r="Q277" s="41">
        <f>IF(ISNUMBER(K277),IF(H277&gt;0,IF(I277&gt;0,J277,0),0),0)</f>
        <v>0</v>
      </c>
      <c r="R277" s="9">
        <f>IF(ISNUMBER(K277)=FALSE,J277,0)</f>
        <v>0</v>
      </c>
    </row>
    <row r="278" ht="12.75">
      <c r="A278" s="10"/>
      <c r="B278" s="57" t="s">
        <v>58</v>
      </c>
      <c r="C278" s="1"/>
      <c r="D278" s="1"/>
      <c r="E278" s="58" t="s">
        <v>316</v>
      </c>
      <c r="F278" s="1"/>
      <c r="G278" s="1"/>
      <c r="H278" s="48"/>
      <c r="I278" s="1"/>
      <c r="J278" s="48"/>
      <c r="K278" s="1"/>
      <c r="L278" s="1"/>
      <c r="M278" s="13"/>
      <c r="N278" s="2"/>
      <c r="O278" s="2"/>
      <c r="P278" s="2"/>
      <c r="Q278" s="2"/>
    </row>
    <row r="279" ht="12.75">
      <c r="A279" s="10"/>
      <c r="B279" s="57" t="s">
        <v>60</v>
      </c>
      <c r="C279" s="1"/>
      <c r="D279" s="1"/>
      <c r="E279" s="58" t="s">
        <v>317</v>
      </c>
      <c r="F279" s="1"/>
      <c r="G279" s="1"/>
      <c r="H279" s="48"/>
      <c r="I279" s="1"/>
      <c r="J279" s="48"/>
      <c r="K279" s="1"/>
      <c r="L279" s="1"/>
      <c r="M279" s="13"/>
      <c r="N279" s="2"/>
      <c r="O279" s="2"/>
      <c r="P279" s="2"/>
      <c r="Q279" s="2"/>
    </row>
    <row r="280" ht="12.75">
      <c r="A280" s="10"/>
      <c r="B280" s="57" t="s">
        <v>62</v>
      </c>
      <c r="C280" s="1"/>
      <c r="D280" s="1"/>
      <c r="E280" s="58" t="s">
        <v>318</v>
      </c>
      <c r="F280" s="1"/>
      <c r="G280" s="1"/>
      <c r="H280" s="48"/>
      <c r="I280" s="1"/>
      <c r="J280" s="48"/>
      <c r="K280" s="1"/>
      <c r="L280" s="1"/>
      <c r="M280" s="13"/>
      <c r="N280" s="2"/>
      <c r="O280" s="2"/>
      <c r="P280" s="2"/>
      <c r="Q280" s="2"/>
    </row>
    <row r="281" thickBot="1" ht="12.75">
      <c r="A281" s="10"/>
      <c r="B281" s="59" t="s">
        <v>64</v>
      </c>
      <c r="C281" s="30"/>
      <c r="D281" s="30"/>
      <c r="E281" s="60" t="s">
        <v>65</v>
      </c>
      <c r="F281" s="30"/>
      <c r="G281" s="30"/>
      <c r="H281" s="61"/>
      <c r="I281" s="30"/>
      <c r="J281" s="61"/>
      <c r="K281" s="30"/>
      <c r="L281" s="30"/>
      <c r="M281" s="13"/>
      <c r="N281" s="2"/>
      <c r="O281" s="2"/>
      <c r="P281" s="2"/>
      <c r="Q281" s="2"/>
    </row>
    <row r="282" thickTop="1" thickBot="1" ht="25" customHeight="1">
      <c r="A282" s="10"/>
      <c r="B282" s="1"/>
      <c r="C282" s="67">
        <v>8</v>
      </c>
      <c r="D282" s="1"/>
      <c r="E282" s="67" t="s">
        <v>106</v>
      </c>
      <c r="F282" s="1"/>
      <c r="G282" s="68" t="s">
        <v>95</v>
      </c>
      <c r="H282" s="69">
        <f>J267+J272+J277</f>
        <v>0</v>
      </c>
      <c r="I282" s="68" t="s">
        <v>96</v>
      </c>
      <c r="J282" s="70">
        <f>(L282-H282)</f>
        <v>0</v>
      </c>
      <c r="K282" s="68" t="s">
        <v>97</v>
      </c>
      <c r="L282" s="71">
        <f>ROUND((J267+J272+J277)*1.21,2)</f>
        <v>0</v>
      </c>
      <c r="M282" s="13"/>
      <c r="N282" s="2"/>
      <c r="O282" s="2"/>
      <c r="P282" s="2"/>
      <c r="Q282" s="41">
        <f>0+Q267+Q272+Q277</f>
        <v>0</v>
      </c>
      <c r="R282" s="9">
        <f>0+R267+R272+R277</f>
        <v>0</v>
      </c>
      <c r="S282" s="72">
        <f>Q282*(1+J282)+R282</f>
        <v>0</v>
      </c>
    </row>
    <row r="283" thickTop="1" thickBot="1" ht="25" customHeight="1">
      <c r="A283" s="10"/>
      <c r="B283" s="73"/>
      <c r="C283" s="73"/>
      <c r="D283" s="73"/>
      <c r="E283" s="73"/>
      <c r="F283" s="73"/>
      <c r="G283" s="74" t="s">
        <v>98</v>
      </c>
      <c r="H283" s="75">
        <f>0+J267+J272+J277</f>
        <v>0</v>
      </c>
      <c r="I283" s="74" t="s">
        <v>99</v>
      </c>
      <c r="J283" s="76">
        <f>0+J282</f>
        <v>0</v>
      </c>
      <c r="K283" s="74" t="s">
        <v>100</v>
      </c>
      <c r="L283" s="77">
        <f>0+L282</f>
        <v>0</v>
      </c>
      <c r="M283" s="13"/>
      <c r="N283" s="2"/>
      <c r="O283" s="2"/>
      <c r="P283" s="2"/>
      <c r="Q283" s="2"/>
    </row>
    <row r="284" ht="40" customHeight="1">
      <c r="A284" s="10"/>
      <c r="B284" s="82" t="s">
        <v>319</v>
      </c>
      <c r="C284" s="1"/>
      <c r="D284" s="1"/>
      <c r="E284" s="1"/>
      <c r="F284" s="1"/>
      <c r="G284" s="1"/>
      <c r="H284" s="48"/>
      <c r="I284" s="1"/>
      <c r="J284" s="48"/>
      <c r="K284" s="1"/>
      <c r="L284" s="1"/>
      <c r="M284" s="13"/>
      <c r="N284" s="2"/>
      <c r="O284" s="2"/>
      <c r="P284" s="2"/>
      <c r="Q284" s="2"/>
    </row>
    <row r="285" ht="12.75">
      <c r="A285" s="10"/>
      <c r="B285" s="49">
        <v>48</v>
      </c>
      <c r="C285" s="50" t="s">
        <v>320</v>
      </c>
      <c r="D285" s="50" t="s">
        <v>7</v>
      </c>
      <c r="E285" s="50" t="s">
        <v>321</v>
      </c>
      <c r="F285" s="50" t="s">
        <v>7</v>
      </c>
      <c r="G285" s="51" t="s">
        <v>92</v>
      </c>
      <c r="H285" s="52">
        <v>30</v>
      </c>
      <c r="I285" s="53">
        <v>0</v>
      </c>
      <c r="J285" s="54">
        <f>ROUND(H285*I285,2)</f>
        <v>0</v>
      </c>
      <c r="K285" s="55">
        <v>0.20999999999999999</v>
      </c>
      <c r="L285" s="56">
        <f>ROUND(J285*1.21,2)</f>
        <v>0</v>
      </c>
      <c r="M285" s="13"/>
      <c r="N285" s="2"/>
      <c r="O285" s="2"/>
      <c r="P285" s="2"/>
      <c r="Q285" s="41">
        <f>IF(ISNUMBER(K285),IF(H285&gt;0,IF(I285&gt;0,J285,0),0),0)</f>
        <v>0</v>
      </c>
      <c r="R285" s="9">
        <f>IF(ISNUMBER(K285)=FALSE,J285,0)</f>
        <v>0</v>
      </c>
    </row>
    <row r="286" ht="12.75">
      <c r="A286" s="10"/>
      <c r="B286" s="57" t="s">
        <v>58</v>
      </c>
      <c r="C286" s="1"/>
      <c r="D286" s="1"/>
      <c r="E286" s="58" t="s">
        <v>322</v>
      </c>
      <c r="F286" s="1"/>
      <c r="G286" s="1"/>
      <c r="H286" s="48"/>
      <c r="I286" s="1"/>
      <c r="J286" s="48"/>
      <c r="K286" s="1"/>
      <c r="L286" s="1"/>
      <c r="M286" s="13"/>
      <c r="N286" s="2"/>
      <c r="O286" s="2"/>
      <c r="P286" s="2"/>
      <c r="Q286" s="2"/>
    </row>
    <row r="287" ht="12.75">
      <c r="A287" s="10"/>
      <c r="B287" s="57" t="s">
        <v>60</v>
      </c>
      <c r="C287" s="1"/>
      <c r="D287" s="1"/>
      <c r="E287" s="58" t="s">
        <v>323</v>
      </c>
      <c r="F287" s="1"/>
      <c r="G287" s="1"/>
      <c r="H287" s="48"/>
      <c r="I287" s="1"/>
      <c r="J287" s="48"/>
      <c r="K287" s="1"/>
      <c r="L287" s="1"/>
      <c r="M287" s="13"/>
      <c r="N287" s="2"/>
      <c r="O287" s="2"/>
      <c r="P287" s="2"/>
      <c r="Q287" s="2"/>
    </row>
    <row r="288" ht="12.75">
      <c r="A288" s="10"/>
      <c r="B288" s="57" t="s">
        <v>62</v>
      </c>
      <c r="C288" s="1"/>
      <c r="D288" s="1"/>
      <c r="E288" s="58" t="s">
        <v>324</v>
      </c>
      <c r="F288" s="1"/>
      <c r="G288" s="1"/>
      <c r="H288" s="48"/>
      <c r="I288" s="1"/>
      <c r="J288" s="48"/>
      <c r="K288" s="1"/>
      <c r="L288" s="1"/>
      <c r="M288" s="13"/>
      <c r="N288" s="2"/>
      <c r="O288" s="2"/>
      <c r="P288" s="2"/>
      <c r="Q288" s="2"/>
    </row>
    <row r="289" thickBot="1" ht="12.75">
      <c r="A289" s="10"/>
      <c r="B289" s="59" t="s">
        <v>64</v>
      </c>
      <c r="C289" s="30"/>
      <c r="D289" s="30"/>
      <c r="E289" s="60" t="s">
        <v>65</v>
      </c>
      <c r="F289" s="30"/>
      <c r="G289" s="30"/>
      <c r="H289" s="61"/>
      <c r="I289" s="30"/>
      <c r="J289" s="61"/>
      <c r="K289" s="30"/>
      <c r="L289" s="30"/>
      <c r="M289" s="13"/>
      <c r="N289" s="2"/>
      <c r="O289" s="2"/>
      <c r="P289" s="2"/>
      <c r="Q289" s="2"/>
    </row>
    <row r="290" thickTop="1" ht="12.75">
      <c r="A290" s="10"/>
      <c r="B290" s="49">
        <v>49</v>
      </c>
      <c r="C290" s="50" t="s">
        <v>325</v>
      </c>
      <c r="D290" s="50" t="s">
        <v>7</v>
      </c>
      <c r="E290" s="50" t="s">
        <v>326</v>
      </c>
      <c r="F290" s="50" t="s">
        <v>7</v>
      </c>
      <c r="G290" s="51" t="s">
        <v>92</v>
      </c>
      <c r="H290" s="62">
        <v>1</v>
      </c>
      <c r="I290" s="63">
        <v>0</v>
      </c>
      <c r="J290" s="64">
        <f>ROUND(H290*I290,2)</f>
        <v>0</v>
      </c>
      <c r="K290" s="65">
        <v>0.20999999999999999</v>
      </c>
      <c r="L290" s="66">
        <f>ROUND(J290*1.21,2)</f>
        <v>0</v>
      </c>
      <c r="M290" s="13"/>
      <c r="N290" s="2"/>
      <c r="O290" s="2"/>
      <c r="P290" s="2"/>
      <c r="Q290" s="41">
        <f>IF(ISNUMBER(K290),IF(H290&gt;0,IF(I290&gt;0,J290,0),0),0)</f>
        <v>0</v>
      </c>
      <c r="R290" s="9">
        <f>IF(ISNUMBER(K290)=FALSE,J290,0)</f>
        <v>0</v>
      </c>
    </row>
    <row r="291" ht="12.75">
      <c r="A291" s="10"/>
      <c r="B291" s="57" t="s">
        <v>58</v>
      </c>
      <c r="C291" s="1"/>
      <c r="D291" s="1"/>
      <c r="E291" s="58" t="s">
        <v>327</v>
      </c>
      <c r="F291" s="1"/>
      <c r="G291" s="1"/>
      <c r="H291" s="48"/>
      <c r="I291" s="1"/>
      <c r="J291" s="48"/>
      <c r="K291" s="1"/>
      <c r="L291" s="1"/>
      <c r="M291" s="13"/>
      <c r="N291" s="2"/>
      <c r="O291" s="2"/>
      <c r="P291" s="2"/>
      <c r="Q291" s="2"/>
    </row>
    <row r="292" ht="12.75">
      <c r="A292" s="10"/>
      <c r="B292" s="57" t="s">
        <v>60</v>
      </c>
      <c r="C292" s="1"/>
      <c r="D292" s="1"/>
      <c r="E292" s="58" t="s">
        <v>61</v>
      </c>
      <c r="F292" s="1"/>
      <c r="G292" s="1"/>
      <c r="H292" s="48"/>
      <c r="I292" s="1"/>
      <c r="J292" s="48"/>
      <c r="K292" s="1"/>
      <c r="L292" s="1"/>
      <c r="M292" s="13"/>
      <c r="N292" s="2"/>
      <c r="O292" s="2"/>
      <c r="P292" s="2"/>
      <c r="Q292" s="2"/>
    </row>
    <row r="293" ht="12.75">
      <c r="A293" s="10"/>
      <c r="B293" s="57" t="s">
        <v>62</v>
      </c>
      <c r="C293" s="1"/>
      <c r="D293" s="1"/>
      <c r="E293" s="58" t="s">
        <v>328</v>
      </c>
      <c r="F293" s="1"/>
      <c r="G293" s="1"/>
      <c r="H293" s="48"/>
      <c r="I293" s="1"/>
      <c r="J293" s="48"/>
      <c r="K293" s="1"/>
      <c r="L293" s="1"/>
      <c r="M293" s="13"/>
      <c r="N293" s="2"/>
      <c r="O293" s="2"/>
      <c r="P293" s="2"/>
      <c r="Q293" s="2"/>
    </row>
    <row r="294" thickBot="1" ht="12.75">
      <c r="A294" s="10"/>
      <c r="B294" s="59" t="s">
        <v>64</v>
      </c>
      <c r="C294" s="30"/>
      <c r="D294" s="30"/>
      <c r="E294" s="60" t="s">
        <v>65</v>
      </c>
      <c r="F294" s="30"/>
      <c r="G294" s="30"/>
      <c r="H294" s="61"/>
      <c r="I294" s="30"/>
      <c r="J294" s="61"/>
      <c r="K294" s="30"/>
      <c r="L294" s="30"/>
      <c r="M294" s="13"/>
      <c r="N294" s="2"/>
      <c r="O294" s="2"/>
      <c r="P294" s="2"/>
      <c r="Q294" s="2"/>
    </row>
    <row r="295" thickTop="1" ht="12.75">
      <c r="A295" s="10"/>
      <c r="B295" s="49">
        <v>50</v>
      </c>
      <c r="C295" s="50" t="s">
        <v>329</v>
      </c>
      <c r="D295" s="50" t="s">
        <v>7</v>
      </c>
      <c r="E295" s="50" t="s">
        <v>330</v>
      </c>
      <c r="F295" s="50" t="s">
        <v>7</v>
      </c>
      <c r="G295" s="51" t="s">
        <v>92</v>
      </c>
      <c r="H295" s="62">
        <v>28</v>
      </c>
      <c r="I295" s="63">
        <v>0</v>
      </c>
      <c r="J295" s="64">
        <f>ROUND(H295*I295,2)</f>
        <v>0</v>
      </c>
      <c r="K295" s="65">
        <v>0.20999999999999999</v>
      </c>
      <c r="L295" s="66">
        <f>ROUND(J295*1.21,2)</f>
        <v>0</v>
      </c>
      <c r="M295" s="13"/>
      <c r="N295" s="2"/>
      <c r="O295" s="2"/>
      <c r="P295" s="2"/>
      <c r="Q295" s="41">
        <f>IF(ISNUMBER(K295),IF(H295&gt;0,IF(I295&gt;0,J295,0),0),0)</f>
        <v>0</v>
      </c>
      <c r="R295" s="9">
        <f>IF(ISNUMBER(K295)=FALSE,J295,0)</f>
        <v>0</v>
      </c>
    </row>
    <row r="296" ht="12.75">
      <c r="A296" s="10"/>
      <c r="B296" s="57" t="s">
        <v>58</v>
      </c>
      <c r="C296" s="1"/>
      <c r="D296" s="1"/>
      <c r="E296" s="58" t="s">
        <v>331</v>
      </c>
      <c r="F296" s="1"/>
      <c r="G296" s="1"/>
      <c r="H296" s="48"/>
      <c r="I296" s="1"/>
      <c r="J296" s="48"/>
      <c r="K296" s="1"/>
      <c r="L296" s="1"/>
      <c r="M296" s="13"/>
      <c r="N296" s="2"/>
      <c r="O296" s="2"/>
      <c r="P296" s="2"/>
      <c r="Q296" s="2"/>
    </row>
    <row r="297" ht="12.75">
      <c r="A297" s="10"/>
      <c r="B297" s="57" t="s">
        <v>60</v>
      </c>
      <c r="C297" s="1"/>
      <c r="D297" s="1"/>
      <c r="E297" s="58" t="s">
        <v>332</v>
      </c>
      <c r="F297" s="1"/>
      <c r="G297" s="1"/>
      <c r="H297" s="48"/>
      <c r="I297" s="1"/>
      <c r="J297" s="48"/>
      <c r="K297" s="1"/>
      <c r="L297" s="1"/>
      <c r="M297" s="13"/>
      <c r="N297" s="2"/>
      <c r="O297" s="2"/>
      <c r="P297" s="2"/>
      <c r="Q297" s="2"/>
    </row>
    <row r="298" ht="12.75">
      <c r="A298" s="10"/>
      <c r="B298" s="57" t="s">
        <v>62</v>
      </c>
      <c r="C298" s="1"/>
      <c r="D298" s="1"/>
      <c r="E298" s="58" t="s">
        <v>333</v>
      </c>
      <c r="F298" s="1"/>
      <c r="G298" s="1"/>
      <c r="H298" s="48"/>
      <c r="I298" s="1"/>
      <c r="J298" s="48"/>
      <c r="K298" s="1"/>
      <c r="L298" s="1"/>
      <c r="M298" s="13"/>
      <c r="N298" s="2"/>
      <c r="O298" s="2"/>
      <c r="P298" s="2"/>
      <c r="Q298" s="2"/>
    </row>
    <row r="299" thickBot="1" ht="12.75">
      <c r="A299" s="10"/>
      <c r="B299" s="59" t="s">
        <v>64</v>
      </c>
      <c r="C299" s="30"/>
      <c r="D299" s="30"/>
      <c r="E299" s="60" t="s">
        <v>65</v>
      </c>
      <c r="F299" s="30"/>
      <c r="G299" s="30"/>
      <c r="H299" s="61"/>
      <c r="I299" s="30"/>
      <c r="J299" s="61"/>
      <c r="K299" s="30"/>
      <c r="L299" s="30"/>
      <c r="M299" s="13"/>
      <c r="N299" s="2"/>
      <c r="O299" s="2"/>
      <c r="P299" s="2"/>
      <c r="Q299" s="2"/>
    </row>
    <row r="300" thickTop="1" ht="12.75">
      <c r="A300" s="10"/>
      <c r="B300" s="49">
        <v>51</v>
      </c>
      <c r="C300" s="50" t="s">
        <v>334</v>
      </c>
      <c r="D300" s="50" t="s">
        <v>7</v>
      </c>
      <c r="E300" s="50" t="s">
        <v>335</v>
      </c>
      <c r="F300" s="50" t="s">
        <v>7</v>
      </c>
      <c r="G300" s="51" t="s">
        <v>92</v>
      </c>
      <c r="H300" s="62">
        <v>4</v>
      </c>
      <c r="I300" s="63">
        <v>0</v>
      </c>
      <c r="J300" s="64">
        <f>ROUND(H300*I300,2)</f>
        <v>0</v>
      </c>
      <c r="K300" s="65">
        <v>0.20999999999999999</v>
      </c>
      <c r="L300" s="66">
        <f>ROUND(J300*1.21,2)</f>
        <v>0</v>
      </c>
      <c r="M300" s="13"/>
      <c r="N300" s="2"/>
      <c r="O300" s="2"/>
      <c r="P300" s="2"/>
      <c r="Q300" s="41">
        <f>IF(ISNUMBER(K300),IF(H300&gt;0,IF(I300&gt;0,J300,0),0),0)</f>
        <v>0</v>
      </c>
      <c r="R300" s="9">
        <f>IF(ISNUMBER(K300)=FALSE,J300,0)</f>
        <v>0</v>
      </c>
    </row>
    <row r="301" ht="12.75">
      <c r="A301" s="10"/>
      <c r="B301" s="57" t="s">
        <v>58</v>
      </c>
      <c r="C301" s="1"/>
      <c r="D301" s="1"/>
      <c r="E301" s="58" t="s">
        <v>336</v>
      </c>
      <c r="F301" s="1"/>
      <c r="G301" s="1"/>
      <c r="H301" s="48"/>
      <c r="I301" s="1"/>
      <c r="J301" s="48"/>
      <c r="K301" s="1"/>
      <c r="L301" s="1"/>
      <c r="M301" s="13"/>
      <c r="N301" s="2"/>
      <c r="O301" s="2"/>
      <c r="P301" s="2"/>
      <c r="Q301" s="2"/>
    </row>
    <row r="302" ht="12.75">
      <c r="A302" s="10"/>
      <c r="B302" s="57" t="s">
        <v>60</v>
      </c>
      <c r="C302" s="1"/>
      <c r="D302" s="1"/>
      <c r="E302" s="58" t="s">
        <v>337</v>
      </c>
      <c r="F302" s="1"/>
      <c r="G302" s="1"/>
      <c r="H302" s="48"/>
      <c r="I302" s="1"/>
      <c r="J302" s="48"/>
      <c r="K302" s="1"/>
      <c r="L302" s="1"/>
      <c r="M302" s="13"/>
      <c r="N302" s="2"/>
      <c r="O302" s="2"/>
      <c r="P302" s="2"/>
      <c r="Q302" s="2"/>
    </row>
    <row r="303" ht="12.75">
      <c r="A303" s="10"/>
      <c r="B303" s="57" t="s">
        <v>62</v>
      </c>
      <c r="C303" s="1"/>
      <c r="D303" s="1"/>
      <c r="E303" s="58" t="s">
        <v>338</v>
      </c>
      <c r="F303" s="1"/>
      <c r="G303" s="1"/>
      <c r="H303" s="48"/>
      <c r="I303" s="1"/>
      <c r="J303" s="48"/>
      <c r="K303" s="1"/>
      <c r="L303" s="1"/>
      <c r="M303" s="13"/>
      <c r="N303" s="2"/>
      <c r="O303" s="2"/>
      <c r="P303" s="2"/>
      <c r="Q303" s="2"/>
    </row>
    <row r="304" thickBot="1" ht="12.75">
      <c r="A304" s="10"/>
      <c r="B304" s="59" t="s">
        <v>64</v>
      </c>
      <c r="C304" s="30"/>
      <c r="D304" s="30"/>
      <c r="E304" s="60" t="s">
        <v>65</v>
      </c>
      <c r="F304" s="30"/>
      <c r="G304" s="30"/>
      <c r="H304" s="61"/>
      <c r="I304" s="30"/>
      <c r="J304" s="61"/>
      <c r="K304" s="30"/>
      <c r="L304" s="30"/>
      <c r="M304" s="13"/>
      <c r="N304" s="2"/>
      <c r="O304" s="2"/>
      <c r="P304" s="2"/>
      <c r="Q304" s="2"/>
    </row>
    <row r="305" thickTop="1" ht="12.75">
      <c r="A305" s="10"/>
      <c r="B305" s="49">
        <v>52</v>
      </c>
      <c r="C305" s="50" t="s">
        <v>339</v>
      </c>
      <c r="D305" s="50" t="s">
        <v>7</v>
      </c>
      <c r="E305" s="50" t="s">
        <v>340</v>
      </c>
      <c r="F305" s="50" t="s">
        <v>7</v>
      </c>
      <c r="G305" s="51" t="s">
        <v>92</v>
      </c>
      <c r="H305" s="62">
        <v>20</v>
      </c>
      <c r="I305" s="63">
        <v>0</v>
      </c>
      <c r="J305" s="64">
        <f>ROUND(H305*I305,2)</f>
        <v>0</v>
      </c>
      <c r="K305" s="65">
        <v>0.20999999999999999</v>
      </c>
      <c r="L305" s="66">
        <f>ROUND(J305*1.21,2)</f>
        <v>0</v>
      </c>
      <c r="M305" s="13"/>
      <c r="N305" s="2"/>
      <c r="O305" s="2"/>
      <c r="P305" s="2"/>
      <c r="Q305" s="41">
        <f>IF(ISNUMBER(K305),IF(H305&gt;0,IF(I305&gt;0,J305,0),0),0)</f>
        <v>0</v>
      </c>
      <c r="R305" s="9">
        <f>IF(ISNUMBER(K305)=FALSE,J305,0)</f>
        <v>0</v>
      </c>
    </row>
    <row r="306" ht="12.75">
      <c r="A306" s="10"/>
      <c r="B306" s="57" t="s">
        <v>58</v>
      </c>
      <c r="C306" s="1"/>
      <c r="D306" s="1"/>
      <c r="E306" s="58" t="s">
        <v>341</v>
      </c>
      <c r="F306" s="1"/>
      <c r="G306" s="1"/>
      <c r="H306" s="48"/>
      <c r="I306" s="1"/>
      <c r="J306" s="48"/>
      <c r="K306" s="1"/>
      <c r="L306" s="1"/>
      <c r="M306" s="13"/>
      <c r="N306" s="2"/>
      <c r="O306" s="2"/>
      <c r="P306" s="2"/>
      <c r="Q306" s="2"/>
    </row>
    <row r="307" ht="12.75">
      <c r="A307" s="10"/>
      <c r="B307" s="57" t="s">
        <v>60</v>
      </c>
      <c r="C307" s="1"/>
      <c r="D307" s="1"/>
      <c r="E307" s="58" t="s">
        <v>342</v>
      </c>
      <c r="F307" s="1"/>
      <c r="G307" s="1"/>
      <c r="H307" s="48"/>
      <c r="I307" s="1"/>
      <c r="J307" s="48"/>
      <c r="K307" s="1"/>
      <c r="L307" s="1"/>
      <c r="M307" s="13"/>
      <c r="N307" s="2"/>
      <c r="O307" s="2"/>
      <c r="P307" s="2"/>
      <c r="Q307" s="2"/>
    </row>
    <row r="308" ht="12.75">
      <c r="A308" s="10"/>
      <c r="B308" s="57" t="s">
        <v>62</v>
      </c>
      <c r="C308" s="1"/>
      <c r="D308" s="1"/>
      <c r="E308" s="58" t="s">
        <v>343</v>
      </c>
      <c r="F308" s="1"/>
      <c r="G308" s="1"/>
      <c r="H308" s="48"/>
      <c r="I308" s="1"/>
      <c r="J308" s="48"/>
      <c r="K308" s="1"/>
      <c r="L308" s="1"/>
      <c r="M308" s="13"/>
      <c r="N308" s="2"/>
      <c r="O308" s="2"/>
      <c r="P308" s="2"/>
      <c r="Q308" s="2"/>
    </row>
    <row r="309" thickBot="1" ht="12.75">
      <c r="A309" s="10"/>
      <c r="B309" s="59" t="s">
        <v>64</v>
      </c>
      <c r="C309" s="30"/>
      <c r="D309" s="30"/>
      <c r="E309" s="60" t="s">
        <v>65</v>
      </c>
      <c r="F309" s="30"/>
      <c r="G309" s="30"/>
      <c r="H309" s="61"/>
      <c r="I309" s="30"/>
      <c r="J309" s="61"/>
      <c r="K309" s="30"/>
      <c r="L309" s="30"/>
      <c r="M309" s="13"/>
      <c r="N309" s="2"/>
      <c r="O309" s="2"/>
      <c r="P309" s="2"/>
      <c r="Q309" s="2"/>
    </row>
    <row r="310" thickTop="1" ht="12.75">
      <c r="A310" s="10"/>
      <c r="B310" s="49">
        <v>53</v>
      </c>
      <c r="C310" s="50" t="s">
        <v>344</v>
      </c>
      <c r="D310" s="50" t="s">
        <v>7</v>
      </c>
      <c r="E310" s="50" t="s">
        <v>345</v>
      </c>
      <c r="F310" s="50" t="s">
        <v>7</v>
      </c>
      <c r="G310" s="51" t="s">
        <v>92</v>
      </c>
      <c r="H310" s="62">
        <v>4</v>
      </c>
      <c r="I310" s="63">
        <v>0</v>
      </c>
      <c r="J310" s="64">
        <f>ROUND(H310*I310,2)</f>
        <v>0</v>
      </c>
      <c r="K310" s="65">
        <v>0.20999999999999999</v>
      </c>
      <c r="L310" s="66">
        <f>ROUND(J310*1.21,2)</f>
        <v>0</v>
      </c>
      <c r="M310" s="13"/>
      <c r="N310" s="2"/>
      <c r="O310" s="2"/>
      <c r="P310" s="2"/>
      <c r="Q310" s="41">
        <f>IF(ISNUMBER(K310),IF(H310&gt;0,IF(I310&gt;0,J310,0),0),0)</f>
        <v>0</v>
      </c>
      <c r="R310" s="9">
        <f>IF(ISNUMBER(K310)=FALSE,J310,0)</f>
        <v>0</v>
      </c>
    </row>
    <row r="311" ht="12.75">
      <c r="A311" s="10"/>
      <c r="B311" s="57" t="s">
        <v>58</v>
      </c>
      <c r="C311" s="1"/>
      <c r="D311" s="1"/>
      <c r="E311" s="58" t="s">
        <v>346</v>
      </c>
      <c r="F311" s="1"/>
      <c r="G311" s="1"/>
      <c r="H311" s="48"/>
      <c r="I311" s="1"/>
      <c r="J311" s="48"/>
      <c r="K311" s="1"/>
      <c r="L311" s="1"/>
      <c r="M311" s="13"/>
      <c r="N311" s="2"/>
      <c r="O311" s="2"/>
      <c r="P311" s="2"/>
      <c r="Q311" s="2"/>
    </row>
    <row r="312" ht="12.75">
      <c r="A312" s="10"/>
      <c r="B312" s="57" t="s">
        <v>60</v>
      </c>
      <c r="C312" s="1"/>
      <c r="D312" s="1"/>
      <c r="E312" s="58" t="s">
        <v>347</v>
      </c>
      <c r="F312" s="1"/>
      <c r="G312" s="1"/>
      <c r="H312" s="48"/>
      <c r="I312" s="1"/>
      <c r="J312" s="48"/>
      <c r="K312" s="1"/>
      <c r="L312" s="1"/>
      <c r="M312" s="13"/>
      <c r="N312" s="2"/>
      <c r="O312" s="2"/>
      <c r="P312" s="2"/>
      <c r="Q312" s="2"/>
    </row>
    <row r="313" ht="12.75">
      <c r="A313" s="10"/>
      <c r="B313" s="57" t="s">
        <v>62</v>
      </c>
      <c r="C313" s="1"/>
      <c r="D313" s="1"/>
      <c r="E313" s="58" t="s">
        <v>338</v>
      </c>
      <c r="F313" s="1"/>
      <c r="G313" s="1"/>
      <c r="H313" s="48"/>
      <c r="I313" s="1"/>
      <c r="J313" s="48"/>
      <c r="K313" s="1"/>
      <c r="L313" s="1"/>
      <c r="M313" s="13"/>
      <c r="N313" s="2"/>
      <c r="O313" s="2"/>
      <c r="P313" s="2"/>
      <c r="Q313" s="2"/>
    </row>
    <row r="314" thickBot="1" ht="12.75">
      <c r="A314" s="10"/>
      <c r="B314" s="59" t="s">
        <v>64</v>
      </c>
      <c r="C314" s="30"/>
      <c r="D314" s="30"/>
      <c r="E314" s="60" t="s">
        <v>65</v>
      </c>
      <c r="F314" s="30"/>
      <c r="G314" s="30"/>
      <c r="H314" s="61"/>
      <c r="I314" s="30"/>
      <c r="J314" s="61"/>
      <c r="K314" s="30"/>
      <c r="L314" s="30"/>
      <c r="M314" s="13"/>
      <c r="N314" s="2"/>
      <c r="O314" s="2"/>
      <c r="P314" s="2"/>
      <c r="Q314" s="2"/>
    </row>
    <row r="315" thickTop="1" ht="12.75">
      <c r="A315" s="10"/>
      <c r="B315" s="49">
        <v>54</v>
      </c>
      <c r="C315" s="50" t="s">
        <v>348</v>
      </c>
      <c r="D315" s="50" t="s">
        <v>7</v>
      </c>
      <c r="E315" s="50" t="s">
        <v>349</v>
      </c>
      <c r="F315" s="50" t="s">
        <v>7</v>
      </c>
      <c r="G315" s="51" t="s">
        <v>131</v>
      </c>
      <c r="H315" s="62">
        <v>88</v>
      </c>
      <c r="I315" s="63">
        <v>0</v>
      </c>
      <c r="J315" s="64">
        <f>ROUND(H315*I315,2)</f>
        <v>0</v>
      </c>
      <c r="K315" s="65">
        <v>0.20999999999999999</v>
      </c>
      <c r="L315" s="66">
        <f>ROUND(J315*1.21,2)</f>
        <v>0</v>
      </c>
      <c r="M315" s="13"/>
      <c r="N315" s="2"/>
      <c r="O315" s="2"/>
      <c r="P315" s="2"/>
      <c r="Q315" s="41">
        <f>IF(ISNUMBER(K315),IF(H315&gt;0,IF(I315&gt;0,J315,0),0),0)</f>
        <v>0</v>
      </c>
      <c r="R315" s="9">
        <f>IF(ISNUMBER(K315)=FALSE,J315,0)</f>
        <v>0</v>
      </c>
    </row>
    <row r="316" ht="12.75">
      <c r="A316" s="10"/>
      <c r="B316" s="57" t="s">
        <v>58</v>
      </c>
      <c r="C316" s="1"/>
      <c r="D316" s="1"/>
      <c r="E316" s="58" t="s">
        <v>350</v>
      </c>
      <c r="F316" s="1"/>
      <c r="G316" s="1"/>
      <c r="H316" s="48"/>
      <c r="I316" s="1"/>
      <c r="J316" s="48"/>
      <c r="K316" s="1"/>
      <c r="L316" s="1"/>
      <c r="M316" s="13"/>
      <c r="N316" s="2"/>
      <c r="O316" s="2"/>
      <c r="P316" s="2"/>
      <c r="Q316" s="2"/>
    </row>
    <row r="317" ht="12.75">
      <c r="A317" s="10"/>
      <c r="B317" s="57" t="s">
        <v>60</v>
      </c>
      <c r="C317" s="1"/>
      <c r="D317" s="1"/>
      <c r="E317" s="58" t="s">
        <v>351</v>
      </c>
      <c r="F317" s="1"/>
      <c r="G317" s="1"/>
      <c r="H317" s="48"/>
      <c r="I317" s="1"/>
      <c r="J317" s="48"/>
      <c r="K317" s="1"/>
      <c r="L317" s="1"/>
      <c r="M317" s="13"/>
      <c r="N317" s="2"/>
      <c r="O317" s="2"/>
      <c r="P317" s="2"/>
      <c r="Q317" s="2"/>
    </row>
    <row r="318" ht="12.75">
      <c r="A318" s="10"/>
      <c r="B318" s="57" t="s">
        <v>62</v>
      </c>
      <c r="C318" s="1"/>
      <c r="D318" s="1"/>
      <c r="E318" s="58" t="s">
        <v>352</v>
      </c>
      <c r="F318" s="1"/>
      <c r="G318" s="1"/>
      <c r="H318" s="48"/>
      <c r="I318" s="1"/>
      <c r="J318" s="48"/>
      <c r="K318" s="1"/>
      <c r="L318" s="1"/>
      <c r="M318" s="13"/>
      <c r="N318" s="2"/>
      <c r="O318" s="2"/>
      <c r="P318" s="2"/>
      <c r="Q318" s="2"/>
    </row>
    <row r="319" thickBot="1" ht="12.75">
      <c r="A319" s="10"/>
      <c r="B319" s="59" t="s">
        <v>64</v>
      </c>
      <c r="C319" s="30"/>
      <c r="D319" s="30"/>
      <c r="E319" s="60" t="s">
        <v>65</v>
      </c>
      <c r="F319" s="30"/>
      <c r="G319" s="30"/>
      <c r="H319" s="61"/>
      <c r="I319" s="30"/>
      <c r="J319" s="61"/>
      <c r="K319" s="30"/>
      <c r="L319" s="30"/>
      <c r="M319" s="13"/>
      <c r="N319" s="2"/>
      <c r="O319" s="2"/>
      <c r="P319" s="2"/>
      <c r="Q319" s="2"/>
    </row>
    <row r="320" thickTop="1" ht="12.75">
      <c r="A320" s="10"/>
      <c r="B320" s="49">
        <v>55</v>
      </c>
      <c r="C320" s="50" t="s">
        <v>353</v>
      </c>
      <c r="D320" s="50" t="s">
        <v>7</v>
      </c>
      <c r="E320" s="50" t="s">
        <v>354</v>
      </c>
      <c r="F320" s="50" t="s">
        <v>7</v>
      </c>
      <c r="G320" s="51" t="s">
        <v>131</v>
      </c>
      <c r="H320" s="62">
        <v>88</v>
      </c>
      <c r="I320" s="63">
        <v>0</v>
      </c>
      <c r="J320" s="64">
        <f>ROUND(H320*I320,2)</f>
        <v>0</v>
      </c>
      <c r="K320" s="65">
        <v>0.20999999999999999</v>
      </c>
      <c r="L320" s="66">
        <f>ROUND(J320*1.21,2)</f>
        <v>0</v>
      </c>
      <c r="M320" s="13"/>
      <c r="N320" s="2"/>
      <c r="O320" s="2"/>
      <c r="P320" s="2"/>
      <c r="Q320" s="41">
        <f>IF(ISNUMBER(K320),IF(H320&gt;0,IF(I320&gt;0,J320,0),0),0)</f>
        <v>0</v>
      </c>
      <c r="R320" s="9">
        <f>IF(ISNUMBER(K320)=FALSE,J320,0)</f>
        <v>0</v>
      </c>
    </row>
    <row r="321" ht="12.75">
      <c r="A321" s="10"/>
      <c r="B321" s="57" t="s">
        <v>58</v>
      </c>
      <c r="C321" s="1"/>
      <c r="D321" s="1"/>
      <c r="E321" s="58" t="s">
        <v>355</v>
      </c>
      <c r="F321" s="1"/>
      <c r="G321" s="1"/>
      <c r="H321" s="48"/>
      <c r="I321" s="1"/>
      <c r="J321" s="48"/>
      <c r="K321" s="1"/>
      <c r="L321" s="1"/>
      <c r="M321" s="13"/>
      <c r="N321" s="2"/>
      <c r="O321" s="2"/>
      <c r="P321" s="2"/>
      <c r="Q321" s="2"/>
    </row>
    <row r="322" ht="12.75">
      <c r="A322" s="10"/>
      <c r="B322" s="57" t="s">
        <v>60</v>
      </c>
      <c r="C322" s="1"/>
      <c r="D322" s="1"/>
      <c r="E322" s="58" t="s">
        <v>351</v>
      </c>
      <c r="F322" s="1"/>
      <c r="G322" s="1"/>
      <c r="H322" s="48"/>
      <c r="I322" s="1"/>
      <c r="J322" s="48"/>
      <c r="K322" s="1"/>
      <c r="L322" s="1"/>
      <c r="M322" s="13"/>
      <c r="N322" s="2"/>
      <c r="O322" s="2"/>
      <c r="P322" s="2"/>
      <c r="Q322" s="2"/>
    </row>
    <row r="323" ht="12.75">
      <c r="A323" s="10"/>
      <c r="B323" s="57" t="s">
        <v>62</v>
      </c>
      <c r="C323" s="1"/>
      <c r="D323" s="1"/>
      <c r="E323" s="58" t="s">
        <v>352</v>
      </c>
      <c r="F323" s="1"/>
      <c r="G323" s="1"/>
      <c r="H323" s="48"/>
      <c r="I323" s="1"/>
      <c r="J323" s="48"/>
      <c r="K323" s="1"/>
      <c r="L323" s="1"/>
      <c r="M323" s="13"/>
      <c r="N323" s="2"/>
      <c r="O323" s="2"/>
      <c r="P323" s="2"/>
      <c r="Q323" s="2"/>
    </row>
    <row r="324" thickBot="1" ht="12.75">
      <c r="A324" s="10"/>
      <c r="B324" s="59" t="s">
        <v>64</v>
      </c>
      <c r="C324" s="30"/>
      <c r="D324" s="30"/>
      <c r="E324" s="60" t="s">
        <v>65</v>
      </c>
      <c r="F324" s="30"/>
      <c r="G324" s="30"/>
      <c r="H324" s="61"/>
      <c r="I324" s="30"/>
      <c r="J324" s="61"/>
      <c r="K324" s="30"/>
      <c r="L324" s="30"/>
      <c r="M324" s="13"/>
      <c r="N324" s="2"/>
      <c r="O324" s="2"/>
      <c r="P324" s="2"/>
      <c r="Q324" s="2"/>
    </row>
    <row r="325" thickTop="1" ht="12.75">
      <c r="A325" s="10"/>
      <c r="B325" s="49">
        <v>56</v>
      </c>
      <c r="C325" s="50" t="s">
        <v>356</v>
      </c>
      <c r="D325" s="50" t="s">
        <v>7</v>
      </c>
      <c r="E325" s="50" t="s">
        <v>357</v>
      </c>
      <c r="F325" s="50" t="s">
        <v>7</v>
      </c>
      <c r="G325" s="51" t="s">
        <v>163</v>
      </c>
      <c r="H325" s="62">
        <v>61</v>
      </c>
      <c r="I325" s="63">
        <v>0</v>
      </c>
      <c r="J325" s="64">
        <f>ROUND(H325*I325,2)</f>
        <v>0</v>
      </c>
      <c r="K325" s="65">
        <v>0.20999999999999999</v>
      </c>
      <c r="L325" s="66">
        <f>ROUND(J325*1.21,2)</f>
        <v>0</v>
      </c>
      <c r="M325" s="13"/>
      <c r="N325" s="2"/>
      <c r="O325" s="2"/>
      <c r="P325" s="2"/>
      <c r="Q325" s="41">
        <f>IF(ISNUMBER(K325),IF(H325&gt;0,IF(I325&gt;0,J325,0),0),0)</f>
        <v>0</v>
      </c>
      <c r="R325" s="9">
        <f>IF(ISNUMBER(K325)=FALSE,J325,0)</f>
        <v>0</v>
      </c>
    </row>
    <row r="326" ht="12.75">
      <c r="A326" s="10"/>
      <c r="B326" s="57" t="s">
        <v>58</v>
      </c>
      <c r="C326" s="1"/>
      <c r="D326" s="1"/>
      <c r="E326" s="58" t="s">
        <v>358</v>
      </c>
      <c r="F326" s="1"/>
      <c r="G326" s="1"/>
      <c r="H326" s="48"/>
      <c r="I326" s="1"/>
      <c r="J326" s="48"/>
      <c r="K326" s="1"/>
      <c r="L326" s="1"/>
      <c r="M326" s="13"/>
      <c r="N326" s="2"/>
      <c r="O326" s="2"/>
      <c r="P326" s="2"/>
      <c r="Q326" s="2"/>
    </row>
    <row r="327" ht="12.75">
      <c r="A327" s="10"/>
      <c r="B327" s="57" t="s">
        <v>60</v>
      </c>
      <c r="C327" s="1"/>
      <c r="D327" s="1"/>
      <c r="E327" s="58" t="s">
        <v>359</v>
      </c>
      <c r="F327" s="1"/>
      <c r="G327" s="1"/>
      <c r="H327" s="48"/>
      <c r="I327" s="1"/>
      <c r="J327" s="48"/>
      <c r="K327" s="1"/>
      <c r="L327" s="1"/>
      <c r="M327" s="13"/>
      <c r="N327" s="2"/>
      <c r="O327" s="2"/>
      <c r="P327" s="2"/>
      <c r="Q327" s="2"/>
    </row>
    <row r="328" ht="12.75">
      <c r="A328" s="10"/>
      <c r="B328" s="57" t="s">
        <v>62</v>
      </c>
      <c r="C328" s="1"/>
      <c r="D328" s="1"/>
      <c r="E328" s="58" t="s">
        <v>360</v>
      </c>
      <c r="F328" s="1"/>
      <c r="G328" s="1"/>
      <c r="H328" s="48"/>
      <c r="I328" s="1"/>
      <c r="J328" s="48"/>
      <c r="K328" s="1"/>
      <c r="L328" s="1"/>
      <c r="M328" s="13"/>
      <c r="N328" s="2"/>
      <c r="O328" s="2"/>
      <c r="P328" s="2"/>
      <c r="Q328" s="2"/>
    </row>
    <row r="329" thickBot="1" ht="12.75">
      <c r="A329" s="10"/>
      <c r="B329" s="59" t="s">
        <v>64</v>
      </c>
      <c r="C329" s="30"/>
      <c r="D329" s="30"/>
      <c r="E329" s="60" t="s">
        <v>65</v>
      </c>
      <c r="F329" s="30"/>
      <c r="G329" s="30"/>
      <c r="H329" s="61"/>
      <c r="I329" s="30"/>
      <c r="J329" s="61"/>
      <c r="K329" s="30"/>
      <c r="L329" s="30"/>
      <c r="M329" s="13"/>
      <c r="N329" s="2"/>
      <c r="O329" s="2"/>
      <c r="P329" s="2"/>
      <c r="Q329" s="2"/>
    </row>
    <row r="330" thickTop="1" ht="12.75">
      <c r="A330" s="10"/>
      <c r="B330" s="49">
        <v>57</v>
      </c>
      <c r="C330" s="50" t="s">
        <v>361</v>
      </c>
      <c r="D330" s="50" t="s">
        <v>7</v>
      </c>
      <c r="E330" s="50" t="s">
        <v>362</v>
      </c>
      <c r="F330" s="50" t="s">
        <v>7</v>
      </c>
      <c r="G330" s="51" t="s">
        <v>163</v>
      </c>
      <c r="H330" s="62">
        <v>44</v>
      </c>
      <c r="I330" s="63">
        <v>0</v>
      </c>
      <c r="J330" s="64">
        <f>ROUND(H330*I330,2)</f>
        <v>0</v>
      </c>
      <c r="K330" s="65">
        <v>0.20999999999999999</v>
      </c>
      <c r="L330" s="66">
        <f>ROUND(J330*1.21,2)</f>
        <v>0</v>
      </c>
      <c r="M330" s="13"/>
      <c r="N330" s="2"/>
      <c r="O330" s="2"/>
      <c r="P330" s="2"/>
      <c r="Q330" s="41">
        <f>IF(ISNUMBER(K330),IF(H330&gt;0,IF(I330&gt;0,J330,0),0),0)</f>
        <v>0</v>
      </c>
      <c r="R330" s="9">
        <f>IF(ISNUMBER(K330)=FALSE,J330,0)</f>
        <v>0</v>
      </c>
    </row>
    <row r="331" ht="12.75">
      <c r="A331" s="10"/>
      <c r="B331" s="57" t="s">
        <v>58</v>
      </c>
      <c r="C331" s="1"/>
      <c r="D331" s="1"/>
      <c r="E331" s="58" t="s">
        <v>7</v>
      </c>
      <c r="F331" s="1"/>
      <c r="G331" s="1"/>
      <c r="H331" s="48"/>
      <c r="I331" s="1"/>
      <c r="J331" s="48"/>
      <c r="K331" s="1"/>
      <c r="L331" s="1"/>
      <c r="M331" s="13"/>
      <c r="N331" s="2"/>
      <c r="O331" s="2"/>
      <c r="P331" s="2"/>
      <c r="Q331" s="2"/>
    </row>
    <row r="332" ht="12.75">
      <c r="A332" s="10"/>
      <c r="B332" s="57" t="s">
        <v>60</v>
      </c>
      <c r="C332" s="1"/>
      <c r="D332" s="1"/>
      <c r="E332" s="58" t="s">
        <v>363</v>
      </c>
      <c r="F332" s="1"/>
      <c r="G332" s="1"/>
      <c r="H332" s="48"/>
      <c r="I332" s="1"/>
      <c r="J332" s="48"/>
      <c r="K332" s="1"/>
      <c r="L332" s="1"/>
      <c r="M332" s="13"/>
      <c r="N332" s="2"/>
      <c r="O332" s="2"/>
      <c r="P332" s="2"/>
      <c r="Q332" s="2"/>
    </row>
    <row r="333" ht="12.75">
      <c r="A333" s="10"/>
      <c r="B333" s="57" t="s">
        <v>62</v>
      </c>
      <c r="C333" s="1"/>
      <c r="D333" s="1"/>
      <c r="E333" s="58" t="s">
        <v>364</v>
      </c>
      <c r="F333" s="1"/>
      <c r="G333" s="1"/>
      <c r="H333" s="48"/>
      <c r="I333" s="1"/>
      <c r="J333" s="48"/>
      <c r="K333" s="1"/>
      <c r="L333" s="1"/>
      <c r="M333" s="13"/>
      <c r="N333" s="2"/>
      <c r="O333" s="2"/>
      <c r="P333" s="2"/>
      <c r="Q333" s="2"/>
    </row>
    <row r="334" thickBot="1" ht="12.75">
      <c r="A334" s="10"/>
      <c r="B334" s="59" t="s">
        <v>64</v>
      </c>
      <c r="C334" s="30"/>
      <c r="D334" s="30"/>
      <c r="E334" s="60" t="s">
        <v>65</v>
      </c>
      <c r="F334" s="30"/>
      <c r="G334" s="30"/>
      <c r="H334" s="61"/>
      <c r="I334" s="30"/>
      <c r="J334" s="61"/>
      <c r="K334" s="30"/>
      <c r="L334" s="30"/>
      <c r="M334" s="13"/>
      <c r="N334" s="2"/>
      <c r="O334" s="2"/>
      <c r="P334" s="2"/>
      <c r="Q334" s="2"/>
    </row>
    <row r="335" thickTop="1" ht="12.75">
      <c r="A335" s="10"/>
      <c r="B335" s="49">
        <v>58</v>
      </c>
      <c r="C335" s="50" t="s">
        <v>365</v>
      </c>
      <c r="D335" s="50" t="s">
        <v>7</v>
      </c>
      <c r="E335" s="50" t="s">
        <v>366</v>
      </c>
      <c r="F335" s="50" t="s">
        <v>7</v>
      </c>
      <c r="G335" s="51" t="s">
        <v>163</v>
      </c>
      <c r="H335" s="62">
        <v>44</v>
      </c>
      <c r="I335" s="63">
        <v>0</v>
      </c>
      <c r="J335" s="64">
        <f>ROUND(H335*I335,2)</f>
        <v>0</v>
      </c>
      <c r="K335" s="65">
        <v>0.20999999999999999</v>
      </c>
      <c r="L335" s="66">
        <f>ROUND(J335*1.21,2)</f>
        <v>0</v>
      </c>
      <c r="M335" s="13"/>
      <c r="N335" s="2"/>
      <c r="O335" s="2"/>
      <c r="P335" s="2"/>
      <c r="Q335" s="41">
        <f>IF(ISNUMBER(K335),IF(H335&gt;0,IF(I335&gt;0,J335,0),0),0)</f>
        <v>0</v>
      </c>
      <c r="R335" s="9">
        <f>IF(ISNUMBER(K335)=FALSE,J335,0)</f>
        <v>0</v>
      </c>
    </row>
    <row r="336" ht="12.75">
      <c r="A336" s="10"/>
      <c r="B336" s="57" t="s">
        <v>58</v>
      </c>
      <c r="C336" s="1"/>
      <c r="D336" s="1"/>
      <c r="E336" s="58" t="s">
        <v>7</v>
      </c>
      <c r="F336" s="1"/>
      <c r="G336" s="1"/>
      <c r="H336" s="48"/>
      <c r="I336" s="1"/>
      <c r="J336" s="48"/>
      <c r="K336" s="1"/>
      <c r="L336" s="1"/>
      <c r="M336" s="13"/>
      <c r="N336" s="2"/>
      <c r="O336" s="2"/>
      <c r="P336" s="2"/>
      <c r="Q336" s="2"/>
    </row>
    <row r="337" ht="12.75">
      <c r="A337" s="10"/>
      <c r="B337" s="57" t="s">
        <v>60</v>
      </c>
      <c r="C337" s="1"/>
      <c r="D337" s="1"/>
      <c r="E337" s="58" t="s">
        <v>363</v>
      </c>
      <c r="F337" s="1"/>
      <c r="G337" s="1"/>
      <c r="H337" s="48"/>
      <c r="I337" s="1"/>
      <c r="J337" s="48"/>
      <c r="K337" s="1"/>
      <c r="L337" s="1"/>
      <c r="M337" s="13"/>
      <c r="N337" s="2"/>
      <c r="O337" s="2"/>
      <c r="P337" s="2"/>
      <c r="Q337" s="2"/>
    </row>
    <row r="338" ht="12.75">
      <c r="A338" s="10"/>
      <c r="B338" s="57" t="s">
        <v>62</v>
      </c>
      <c r="C338" s="1"/>
      <c r="D338" s="1"/>
      <c r="E338" s="58" t="s">
        <v>367</v>
      </c>
      <c r="F338" s="1"/>
      <c r="G338" s="1"/>
      <c r="H338" s="48"/>
      <c r="I338" s="1"/>
      <c r="J338" s="48"/>
      <c r="K338" s="1"/>
      <c r="L338" s="1"/>
      <c r="M338" s="13"/>
      <c r="N338" s="2"/>
      <c r="O338" s="2"/>
      <c r="P338" s="2"/>
      <c r="Q338" s="2"/>
    </row>
    <row r="339" thickBot="1" ht="12.75">
      <c r="A339" s="10"/>
      <c r="B339" s="59" t="s">
        <v>64</v>
      </c>
      <c r="C339" s="30"/>
      <c r="D339" s="30"/>
      <c r="E339" s="60" t="s">
        <v>65</v>
      </c>
      <c r="F339" s="30"/>
      <c r="G339" s="30"/>
      <c r="H339" s="61"/>
      <c r="I339" s="30"/>
      <c r="J339" s="61"/>
      <c r="K339" s="30"/>
      <c r="L339" s="30"/>
      <c r="M339" s="13"/>
      <c r="N339" s="2"/>
      <c r="O339" s="2"/>
      <c r="P339" s="2"/>
      <c r="Q339" s="2"/>
    </row>
    <row r="340" thickTop="1" ht="12.75">
      <c r="A340" s="10"/>
      <c r="B340" s="49">
        <v>59</v>
      </c>
      <c r="C340" s="50" t="s">
        <v>368</v>
      </c>
      <c r="D340" s="50" t="s">
        <v>7</v>
      </c>
      <c r="E340" s="50" t="s">
        <v>369</v>
      </c>
      <c r="F340" s="50" t="s">
        <v>7</v>
      </c>
      <c r="G340" s="51" t="s">
        <v>163</v>
      </c>
      <c r="H340" s="62">
        <v>232</v>
      </c>
      <c r="I340" s="63">
        <v>0</v>
      </c>
      <c r="J340" s="64">
        <f>ROUND(H340*I340,2)</f>
        <v>0</v>
      </c>
      <c r="K340" s="65">
        <v>0.20999999999999999</v>
      </c>
      <c r="L340" s="66">
        <f>ROUND(J340*1.21,2)</f>
        <v>0</v>
      </c>
      <c r="M340" s="13"/>
      <c r="N340" s="2"/>
      <c r="O340" s="2"/>
      <c r="P340" s="2"/>
      <c r="Q340" s="41">
        <f>IF(ISNUMBER(K340),IF(H340&gt;0,IF(I340&gt;0,J340,0),0),0)</f>
        <v>0</v>
      </c>
      <c r="R340" s="9">
        <f>IF(ISNUMBER(K340)=FALSE,J340,0)</f>
        <v>0</v>
      </c>
    </row>
    <row r="341" ht="12.75">
      <c r="A341" s="10"/>
      <c r="B341" s="57" t="s">
        <v>58</v>
      </c>
      <c r="C341" s="1"/>
      <c r="D341" s="1"/>
      <c r="E341" s="58" t="s">
        <v>370</v>
      </c>
      <c r="F341" s="1"/>
      <c r="G341" s="1"/>
      <c r="H341" s="48"/>
      <c r="I341" s="1"/>
      <c r="J341" s="48"/>
      <c r="K341" s="1"/>
      <c r="L341" s="1"/>
      <c r="M341" s="13"/>
      <c r="N341" s="2"/>
      <c r="O341" s="2"/>
      <c r="P341" s="2"/>
      <c r="Q341" s="2"/>
    </row>
    <row r="342" ht="12.75">
      <c r="A342" s="10"/>
      <c r="B342" s="57" t="s">
        <v>60</v>
      </c>
      <c r="C342" s="1"/>
      <c r="D342" s="1"/>
      <c r="E342" s="58" t="s">
        <v>371</v>
      </c>
      <c r="F342" s="1"/>
      <c r="G342" s="1"/>
      <c r="H342" s="48"/>
      <c r="I342" s="1"/>
      <c r="J342" s="48"/>
      <c r="K342" s="1"/>
      <c r="L342" s="1"/>
      <c r="M342" s="13"/>
      <c r="N342" s="2"/>
      <c r="O342" s="2"/>
      <c r="P342" s="2"/>
      <c r="Q342" s="2"/>
    </row>
    <row r="343" ht="12.75">
      <c r="A343" s="10"/>
      <c r="B343" s="57" t="s">
        <v>62</v>
      </c>
      <c r="C343" s="1"/>
      <c r="D343" s="1"/>
      <c r="E343" s="58" t="s">
        <v>372</v>
      </c>
      <c r="F343" s="1"/>
      <c r="G343" s="1"/>
      <c r="H343" s="48"/>
      <c r="I343" s="1"/>
      <c r="J343" s="48"/>
      <c r="K343" s="1"/>
      <c r="L343" s="1"/>
      <c r="M343" s="13"/>
      <c r="N343" s="2"/>
      <c r="O343" s="2"/>
      <c r="P343" s="2"/>
      <c r="Q343" s="2"/>
    </row>
    <row r="344" thickBot="1" ht="12.75">
      <c r="A344" s="10"/>
      <c r="B344" s="59" t="s">
        <v>64</v>
      </c>
      <c r="C344" s="30"/>
      <c r="D344" s="30"/>
      <c r="E344" s="60" t="s">
        <v>65</v>
      </c>
      <c r="F344" s="30"/>
      <c r="G344" s="30"/>
      <c r="H344" s="61"/>
      <c r="I344" s="30"/>
      <c r="J344" s="61"/>
      <c r="K344" s="30"/>
      <c r="L344" s="30"/>
      <c r="M344" s="13"/>
      <c r="N344" s="2"/>
      <c r="O344" s="2"/>
      <c r="P344" s="2"/>
      <c r="Q344" s="2"/>
    </row>
    <row r="345" thickTop="1" ht="12.75">
      <c r="A345" s="10"/>
      <c r="B345" s="49">
        <v>60</v>
      </c>
      <c r="C345" s="50" t="s">
        <v>373</v>
      </c>
      <c r="D345" s="50" t="s">
        <v>7</v>
      </c>
      <c r="E345" s="50" t="s">
        <v>374</v>
      </c>
      <c r="F345" s="50" t="s">
        <v>7</v>
      </c>
      <c r="G345" s="51" t="s">
        <v>92</v>
      </c>
      <c r="H345" s="62">
        <v>2</v>
      </c>
      <c r="I345" s="63">
        <v>0</v>
      </c>
      <c r="J345" s="64">
        <f>ROUND(H345*I345,2)</f>
        <v>0</v>
      </c>
      <c r="K345" s="65">
        <v>0.20999999999999999</v>
      </c>
      <c r="L345" s="66">
        <f>ROUND(J345*1.21,2)</f>
        <v>0</v>
      </c>
      <c r="M345" s="13"/>
      <c r="N345" s="2"/>
      <c r="O345" s="2"/>
      <c r="P345" s="2"/>
      <c r="Q345" s="41">
        <f>IF(ISNUMBER(K345),IF(H345&gt;0,IF(I345&gt;0,J345,0),0),0)</f>
        <v>0</v>
      </c>
      <c r="R345" s="9">
        <f>IF(ISNUMBER(K345)=FALSE,J345,0)</f>
        <v>0</v>
      </c>
    </row>
    <row r="346" ht="12.75">
      <c r="A346" s="10"/>
      <c r="B346" s="57" t="s">
        <v>58</v>
      </c>
      <c r="C346" s="1"/>
      <c r="D346" s="1"/>
      <c r="E346" s="58" t="s">
        <v>375</v>
      </c>
      <c r="F346" s="1"/>
      <c r="G346" s="1"/>
      <c r="H346" s="48"/>
      <c r="I346" s="1"/>
      <c r="J346" s="48"/>
      <c r="K346" s="1"/>
      <c r="L346" s="1"/>
      <c r="M346" s="13"/>
      <c r="N346" s="2"/>
      <c r="O346" s="2"/>
      <c r="P346" s="2"/>
      <c r="Q346" s="2"/>
    </row>
    <row r="347" ht="12.75">
      <c r="A347" s="10"/>
      <c r="B347" s="57" t="s">
        <v>60</v>
      </c>
      <c r="C347" s="1"/>
      <c r="D347" s="1"/>
      <c r="E347" s="58" t="s">
        <v>376</v>
      </c>
      <c r="F347" s="1"/>
      <c r="G347" s="1"/>
      <c r="H347" s="48"/>
      <c r="I347" s="1"/>
      <c r="J347" s="48"/>
      <c r="K347" s="1"/>
      <c r="L347" s="1"/>
      <c r="M347" s="13"/>
      <c r="N347" s="2"/>
      <c r="O347" s="2"/>
      <c r="P347" s="2"/>
      <c r="Q347" s="2"/>
    </row>
    <row r="348" ht="12.75">
      <c r="A348" s="10"/>
      <c r="B348" s="57" t="s">
        <v>62</v>
      </c>
      <c r="C348" s="1"/>
      <c r="D348" s="1"/>
      <c r="E348" s="58" t="s">
        <v>377</v>
      </c>
      <c r="F348" s="1"/>
      <c r="G348" s="1"/>
      <c r="H348" s="48"/>
      <c r="I348" s="1"/>
      <c r="J348" s="48"/>
      <c r="K348" s="1"/>
      <c r="L348" s="1"/>
      <c r="M348" s="13"/>
      <c r="N348" s="2"/>
      <c r="O348" s="2"/>
      <c r="P348" s="2"/>
      <c r="Q348" s="2"/>
    </row>
    <row r="349" thickBot="1" ht="12.75">
      <c r="A349" s="10"/>
      <c r="B349" s="59" t="s">
        <v>64</v>
      </c>
      <c r="C349" s="30"/>
      <c r="D349" s="30"/>
      <c r="E349" s="60" t="s">
        <v>65</v>
      </c>
      <c r="F349" s="30"/>
      <c r="G349" s="30"/>
      <c r="H349" s="61"/>
      <c r="I349" s="30"/>
      <c r="J349" s="61"/>
      <c r="K349" s="30"/>
      <c r="L349" s="30"/>
      <c r="M349" s="13"/>
      <c r="N349" s="2"/>
      <c r="O349" s="2"/>
      <c r="P349" s="2"/>
      <c r="Q349" s="2"/>
    </row>
    <row r="350" thickTop="1" ht="12.75">
      <c r="A350" s="10"/>
      <c r="B350" s="49">
        <v>61</v>
      </c>
      <c r="C350" s="50" t="s">
        <v>378</v>
      </c>
      <c r="D350" s="50" t="s">
        <v>7</v>
      </c>
      <c r="E350" s="50" t="s">
        <v>379</v>
      </c>
      <c r="F350" s="50" t="s">
        <v>7</v>
      </c>
      <c r="G350" s="51" t="s">
        <v>124</v>
      </c>
      <c r="H350" s="62">
        <v>0.216</v>
      </c>
      <c r="I350" s="63">
        <v>0</v>
      </c>
      <c r="J350" s="64">
        <f>ROUND(H350*I350,2)</f>
        <v>0</v>
      </c>
      <c r="K350" s="65">
        <v>0.20999999999999999</v>
      </c>
      <c r="L350" s="66">
        <f>ROUND(J350*1.21,2)</f>
        <v>0</v>
      </c>
      <c r="M350" s="13"/>
      <c r="N350" s="2"/>
      <c r="O350" s="2"/>
      <c r="P350" s="2"/>
      <c r="Q350" s="41">
        <f>IF(ISNUMBER(K350),IF(H350&gt;0,IF(I350&gt;0,J350,0),0),0)</f>
        <v>0</v>
      </c>
      <c r="R350" s="9">
        <f>IF(ISNUMBER(K350)=FALSE,J350,0)</f>
        <v>0</v>
      </c>
    </row>
    <row r="351" ht="12.75">
      <c r="A351" s="10"/>
      <c r="B351" s="57" t="s">
        <v>58</v>
      </c>
      <c r="C351" s="1"/>
      <c r="D351" s="1"/>
      <c r="E351" s="58" t="s">
        <v>380</v>
      </c>
      <c r="F351" s="1"/>
      <c r="G351" s="1"/>
      <c r="H351" s="48"/>
      <c r="I351" s="1"/>
      <c r="J351" s="48"/>
      <c r="K351" s="1"/>
      <c r="L351" s="1"/>
      <c r="M351" s="13"/>
      <c r="N351" s="2"/>
      <c r="O351" s="2"/>
      <c r="P351" s="2"/>
      <c r="Q351" s="2"/>
    </row>
    <row r="352" ht="12.75">
      <c r="A352" s="10"/>
      <c r="B352" s="57" t="s">
        <v>60</v>
      </c>
      <c r="C352" s="1"/>
      <c r="D352" s="1"/>
      <c r="E352" s="58" t="s">
        <v>381</v>
      </c>
      <c r="F352" s="1"/>
      <c r="G352" s="1"/>
      <c r="H352" s="48"/>
      <c r="I352" s="1"/>
      <c r="J352" s="48"/>
      <c r="K352" s="1"/>
      <c r="L352" s="1"/>
      <c r="M352" s="13"/>
      <c r="N352" s="2"/>
      <c r="O352" s="2"/>
      <c r="P352" s="2"/>
      <c r="Q352" s="2"/>
    </row>
    <row r="353" ht="12.75">
      <c r="A353" s="10"/>
      <c r="B353" s="57" t="s">
        <v>62</v>
      </c>
      <c r="C353" s="1"/>
      <c r="D353" s="1"/>
      <c r="E353" s="58" t="s">
        <v>382</v>
      </c>
      <c r="F353" s="1"/>
      <c r="G353" s="1"/>
      <c r="H353" s="48"/>
      <c r="I353" s="1"/>
      <c r="J353" s="48"/>
      <c r="K353" s="1"/>
      <c r="L353" s="1"/>
      <c r="M353" s="13"/>
      <c r="N353" s="2"/>
      <c r="O353" s="2"/>
      <c r="P353" s="2"/>
      <c r="Q353" s="2"/>
    </row>
    <row r="354" thickBot="1" ht="12.75">
      <c r="A354" s="10"/>
      <c r="B354" s="59" t="s">
        <v>64</v>
      </c>
      <c r="C354" s="30"/>
      <c r="D354" s="30"/>
      <c r="E354" s="60" t="s">
        <v>65</v>
      </c>
      <c r="F354" s="30"/>
      <c r="G354" s="30"/>
      <c r="H354" s="61"/>
      <c r="I354" s="30"/>
      <c r="J354" s="61"/>
      <c r="K354" s="30"/>
      <c r="L354" s="30"/>
      <c r="M354" s="13"/>
      <c r="N354" s="2"/>
      <c r="O354" s="2"/>
      <c r="P354" s="2"/>
      <c r="Q354" s="2"/>
    </row>
    <row r="355" thickTop="1" ht="12.75">
      <c r="A355" s="10"/>
      <c r="B355" s="49">
        <v>62</v>
      </c>
      <c r="C355" s="50" t="s">
        <v>383</v>
      </c>
      <c r="D355" s="50" t="s">
        <v>7</v>
      </c>
      <c r="E355" s="50" t="s">
        <v>384</v>
      </c>
      <c r="F355" s="50" t="s">
        <v>7</v>
      </c>
      <c r="G355" s="51" t="s">
        <v>124</v>
      </c>
      <c r="H355" s="62">
        <v>2</v>
      </c>
      <c r="I355" s="63">
        <v>0</v>
      </c>
      <c r="J355" s="64">
        <f>ROUND(H355*I355,2)</f>
        <v>0</v>
      </c>
      <c r="K355" s="65">
        <v>0.20999999999999999</v>
      </c>
      <c r="L355" s="66">
        <f>ROUND(J355*1.21,2)</f>
        <v>0</v>
      </c>
      <c r="M355" s="13"/>
      <c r="N355" s="2"/>
      <c r="O355" s="2"/>
      <c r="P355" s="2"/>
      <c r="Q355" s="41">
        <f>IF(ISNUMBER(K355),IF(H355&gt;0,IF(I355&gt;0,J355,0),0),0)</f>
        <v>0</v>
      </c>
      <c r="R355" s="9">
        <f>IF(ISNUMBER(K355)=FALSE,J355,0)</f>
        <v>0</v>
      </c>
    </row>
    <row r="356" ht="12.75">
      <c r="A356" s="10"/>
      <c r="B356" s="57" t="s">
        <v>58</v>
      </c>
      <c r="C356" s="1"/>
      <c r="D356" s="1"/>
      <c r="E356" s="58" t="s">
        <v>385</v>
      </c>
      <c r="F356" s="1"/>
      <c r="G356" s="1"/>
      <c r="H356" s="48"/>
      <c r="I356" s="1"/>
      <c r="J356" s="48"/>
      <c r="K356" s="1"/>
      <c r="L356" s="1"/>
      <c r="M356" s="13"/>
      <c r="N356" s="2"/>
      <c r="O356" s="2"/>
      <c r="P356" s="2"/>
      <c r="Q356" s="2"/>
    </row>
    <row r="357" ht="12.75">
      <c r="A357" s="10"/>
      <c r="B357" s="57" t="s">
        <v>60</v>
      </c>
      <c r="C357" s="1"/>
      <c r="D357" s="1"/>
      <c r="E357" s="58" t="s">
        <v>376</v>
      </c>
      <c r="F357" s="1"/>
      <c r="G357" s="1"/>
      <c r="H357" s="48"/>
      <c r="I357" s="1"/>
      <c r="J357" s="48"/>
      <c r="K357" s="1"/>
      <c r="L357" s="1"/>
      <c r="M357" s="13"/>
      <c r="N357" s="2"/>
      <c r="O357" s="2"/>
      <c r="P357" s="2"/>
      <c r="Q357" s="2"/>
    </row>
    <row r="358" ht="12.75">
      <c r="A358" s="10"/>
      <c r="B358" s="57" t="s">
        <v>62</v>
      </c>
      <c r="C358" s="1"/>
      <c r="D358" s="1"/>
      <c r="E358" s="58" t="s">
        <v>382</v>
      </c>
      <c r="F358" s="1"/>
      <c r="G358" s="1"/>
      <c r="H358" s="48"/>
      <c r="I358" s="1"/>
      <c r="J358" s="48"/>
      <c r="K358" s="1"/>
      <c r="L358" s="1"/>
      <c r="M358" s="13"/>
      <c r="N358" s="2"/>
      <c r="O358" s="2"/>
      <c r="P358" s="2"/>
      <c r="Q358" s="2"/>
    </row>
    <row r="359" thickBot="1" ht="12.75">
      <c r="A359" s="10"/>
      <c r="B359" s="59" t="s">
        <v>64</v>
      </c>
      <c r="C359" s="30"/>
      <c r="D359" s="30"/>
      <c r="E359" s="60" t="s">
        <v>65</v>
      </c>
      <c r="F359" s="30"/>
      <c r="G359" s="30"/>
      <c r="H359" s="61"/>
      <c r="I359" s="30"/>
      <c r="J359" s="61"/>
      <c r="K359" s="30"/>
      <c r="L359" s="30"/>
      <c r="M359" s="13"/>
      <c r="N359" s="2"/>
      <c r="O359" s="2"/>
      <c r="P359" s="2"/>
      <c r="Q359" s="2"/>
    </row>
    <row r="360" thickTop="1" thickBot="1" ht="25" customHeight="1">
      <c r="A360" s="10"/>
      <c r="B360" s="1"/>
      <c r="C360" s="67">
        <v>9</v>
      </c>
      <c r="D360" s="1"/>
      <c r="E360" s="67" t="s">
        <v>107</v>
      </c>
      <c r="F360" s="1"/>
      <c r="G360" s="68" t="s">
        <v>95</v>
      </c>
      <c r="H360" s="69">
        <f>J285+J290+J295+J300+J305+J310+J315+J320+J325+J330+J335+J340+J345+J350+J355</f>
        <v>0</v>
      </c>
      <c r="I360" s="68" t="s">
        <v>96</v>
      </c>
      <c r="J360" s="70">
        <f>(L360-H360)</f>
        <v>0</v>
      </c>
      <c r="K360" s="68" t="s">
        <v>97</v>
      </c>
      <c r="L360" s="71">
        <f>ROUND((J285+J290+J295+J300+J305+J310+J315+J320+J325+J330+J335+J340+J345+J350+J355)*1.21,2)</f>
        <v>0</v>
      </c>
      <c r="M360" s="13"/>
      <c r="N360" s="2"/>
      <c r="O360" s="2"/>
      <c r="P360" s="2"/>
      <c r="Q360" s="41">
        <f>0+Q285+Q290+Q295+Q300+Q305+Q310+Q315+Q320+Q325+Q330+Q335+Q340+Q345+Q350+Q355</f>
        <v>0</v>
      </c>
      <c r="R360" s="9">
        <f>0+R285+R290+R295+R300+R305+R310+R315+R320+R325+R330+R335+R340+R345+R350+R355</f>
        <v>0</v>
      </c>
      <c r="S360" s="72">
        <f>Q360*(1+J360)+R360</f>
        <v>0</v>
      </c>
    </row>
    <row r="361" thickTop="1" thickBot="1" ht="25" customHeight="1">
      <c r="A361" s="10"/>
      <c r="B361" s="73"/>
      <c r="C361" s="73"/>
      <c r="D361" s="73"/>
      <c r="E361" s="73"/>
      <c r="F361" s="73"/>
      <c r="G361" s="74" t="s">
        <v>98</v>
      </c>
      <c r="H361" s="75">
        <f>0+J285+J290+J295+J300+J305+J310+J315+J320+J325+J330+J335+J340+J345+J350+J355</f>
        <v>0</v>
      </c>
      <c r="I361" s="74" t="s">
        <v>99</v>
      </c>
      <c r="J361" s="76">
        <f>0+J360</f>
        <v>0</v>
      </c>
      <c r="K361" s="74" t="s">
        <v>100</v>
      </c>
      <c r="L361" s="77">
        <f>0+L360</f>
        <v>0</v>
      </c>
      <c r="M361" s="13"/>
      <c r="N361" s="2"/>
      <c r="O361" s="2"/>
      <c r="P361" s="2"/>
      <c r="Q361" s="2"/>
    </row>
    <row r="362" ht="12.75">
      <c r="A362" s="14"/>
      <c r="B362" s="4"/>
      <c r="C362" s="4"/>
      <c r="D362" s="4"/>
      <c r="E362" s="4"/>
      <c r="F362" s="4"/>
      <c r="G362" s="4"/>
      <c r="H362" s="78"/>
      <c r="I362" s="4"/>
      <c r="J362" s="78"/>
      <c r="K362" s="4"/>
      <c r="L362" s="4"/>
      <c r="M362" s="15"/>
      <c r="N362" s="2"/>
      <c r="O362" s="2"/>
      <c r="P362" s="2"/>
      <c r="Q362" s="2"/>
    </row>
    <row r="363" ht="12.7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2"/>
      <c r="O363" s="2"/>
      <c r="P363" s="2"/>
      <c r="Q363" s="2"/>
    </row>
  </sheetData>
  <mergeCells count="27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43:D43"/>
    <mergeCell ref="B44:D44"/>
    <mergeCell ref="B45:D45"/>
    <mergeCell ref="B46:D46"/>
    <mergeCell ref="B48:D48"/>
    <mergeCell ref="B49:D49"/>
    <mergeCell ref="B50:D50"/>
    <mergeCell ref="B51:D51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54:L5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60:D260"/>
    <mergeCell ref="B261:D261"/>
    <mergeCell ref="B262:D262"/>
    <mergeCell ref="B263:D263"/>
    <mergeCell ref="B296:D296"/>
    <mergeCell ref="B297:D297"/>
    <mergeCell ref="B298:D298"/>
    <mergeCell ref="B299:D299"/>
    <mergeCell ref="B301:D301"/>
    <mergeCell ref="B302:D302"/>
    <mergeCell ref="B303:D303"/>
    <mergeCell ref="B304:D304"/>
    <mergeCell ref="B306:D306"/>
    <mergeCell ref="B307:D307"/>
    <mergeCell ref="B308:D308"/>
    <mergeCell ref="B309:D309"/>
    <mergeCell ref="B311:D311"/>
    <mergeCell ref="B312:D312"/>
    <mergeCell ref="B313:D313"/>
    <mergeCell ref="B314:D314"/>
    <mergeCell ref="B316:D316"/>
    <mergeCell ref="B317:D317"/>
    <mergeCell ref="B318:D318"/>
    <mergeCell ref="B319:D319"/>
    <mergeCell ref="B321:D321"/>
    <mergeCell ref="B322:D322"/>
    <mergeCell ref="B323:D323"/>
    <mergeCell ref="B324:D324"/>
    <mergeCell ref="B326:D326"/>
    <mergeCell ref="B327:D327"/>
    <mergeCell ref="B328:D328"/>
    <mergeCell ref="B329:D329"/>
    <mergeCell ref="B331:D331"/>
    <mergeCell ref="B332:D332"/>
    <mergeCell ref="B333:D333"/>
    <mergeCell ref="B334:D334"/>
    <mergeCell ref="B336:D336"/>
    <mergeCell ref="B337:D337"/>
    <mergeCell ref="B338:D338"/>
    <mergeCell ref="B339:D339"/>
    <mergeCell ref="B341:D341"/>
    <mergeCell ref="B342:D342"/>
    <mergeCell ref="B343:D343"/>
    <mergeCell ref="B344:D344"/>
    <mergeCell ref="B346:D346"/>
    <mergeCell ref="B347:D347"/>
    <mergeCell ref="B348:D348"/>
    <mergeCell ref="B349:D349"/>
    <mergeCell ref="B351:D351"/>
    <mergeCell ref="B352:D352"/>
    <mergeCell ref="B353:D353"/>
    <mergeCell ref="B354:D354"/>
    <mergeCell ref="B356:D356"/>
    <mergeCell ref="B357:D357"/>
    <mergeCell ref="B358:D358"/>
    <mergeCell ref="B359:D359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2:L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5:L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8:L228"/>
    <mergeCell ref="B266:L266"/>
    <mergeCell ref="B268:D268"/>
    <mergeCell ref="B269:D269"/>
    <mergeCell ref="B270:D270"/>
    <mergeCell ref="B271:D271"/>
    <mergeCell ref="B273:D273"/>
    <mergeCell ref="B274:D274"/>
    <mergeCell ref="B275:D275"/>
    <mergeCell ref="B276:D276"/>
    <mergeCell ref="B278:D278"/>
    <mergeCell ref="B279:D279"/>
    <mergeCell ref="B280:D280"/>
    <mergeCell ref="B281:D281"/>
    <mergeCell ref="B286:D286"/>
    <mergeCell ref="B287:D287"/>
    <mergeCell ref="B288:D288"/>
    <mergeCell ref="B289:D289"/>
    <mergeCell ref="B291:D291"/>
    <mergeCell ref="B292:D292"/>
    <mergeCell ref="B293:D293"/>
    <mergeCell ref="B294:D294"/>
    <mergeCell ref="B284:L284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0+(H38+H51+H99+H122+H130+H138+H156+H184)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38</v>
      </c>
      <c r="B10" s="1"/>
      <c r="C10" s="17"/>
      <c r="D10" s="1"/>
      <c r="E10" s="1"/>
      <c r="F10" s="1"/>
      <c r="G10" s="18"/>
      <c r="H10" s="1"/>
      <c r="I10" s="39" t="s">
        <v>39</v>
      </c>
      <c r="J10" s="40">
        <f>0+H39+H52+H100+H123+H131+H139+H157+H185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386</v>
      </c>
      <c r="B11" s="1"/>
      <c r="C11" s="1"/>
      <c r="D11" s="1"/>
      <c r="E11" s="1"/>
      <c r="F11" s="1"/>
      <c r="G11" s="39"/>
      <c r="H11" s="1"/>
      <c r="I11" s="39" t="s">
        <v>41</v>
      </c>
      <c r="J11" s="40">
        <f>ROUND(0+((H38+H51+H99+H122+H130+H138+H156+H184)*1.21),2)</f>
        <v>0</v>
      </c>
      <c r="K11" s="1"/>
      <c r="L11" s="1"/>
      <c r="M11" s="13"/>
      <c r="N11" s="2"/>
      <c r="O11" s="2"/>
      <c r="P11" s="2"/>
      <c r="Q11" s="41">
        <f>IF(SUM(K20:K27)&gt;0,ROUND(SUM(S20:S27)/SUM(K20:K27)-1,8),0)</f>
        <v>0</v>
      </c>
      <c r="R11" s="9">
        <f>AVERAGE(J38,J51,J99,J122,J130,J138,J156,J184)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42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43</v>
      </c>
      <c r="C19" s="42"/>
      <c r="D19" s="42"/>
      <c r="E19" s="42" t="s">
        <v>44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44">
        <v>0</v>
      </c>
      <c r="C20" s="1"/>
      <c r="D20" s="1"/>
      <c r="E20" s="45" t="s">
        <v>387</v>
      </c>
      <c r="F20" s="1"/>
      <c r="G20" s="1"/>
      <c r="H20" s="1"/>
      <c r="I20" s="1"/>
      <c r="J20" s="1"/>
      <c r="K20" s="46">
        <f>0+J33</f>
        <v>0</v>
      </c>
      <c r="L20" s="46">
        <f>0+L38</f>
        <v>0</v>
      </c>
      <c r="M20" s="13"/>
      <c r="N20" s="2"/>
      <c r="O20" s="2"/>
      <c r="P20" s="2"/>
      <c r="Q20" s="2"/>
      <c r="S20" s="9">
        <f>S38</f>
        <v>0</v>
      </c>
    </row>
    <row r="21" ht="12.75">
      <c r="A21" s="10"/>
      <c r="B21" s="44">
        <v>1</v>
      </c>
      <c r="C21" s="1"/>
      <c r="D21" s="1"/>
      <c r="E21" s="45" t="s">
        <v>102</v>
      </c>
      <c r="F21" s="1"/>
      <c r="G21" s="1"/>
      <c r="H21" s="1"/>
      <c r="I21" s="1"/>
      <c r="J21" s="1"/>
      <c r="K21" s="46">
        <f>0+J41+J46</f>
        <v>0</v>
      </c>
      <c r="L21" s="46">
        <f>0+L51</f>
        <v>0</v>
      </c>
      <c r="M21" s="13"/>
      <c r="N21" s="2"/>
      <c r="O21" s="2"/>
      <c r="P21" s="2"/>
      <c r="Q21" s="2"/>
      <c r="S21" s="9">
        <f>S51</f>
        <v>0</v>
      </c>
    </row>
    <row r="22" ht="12.75">
      <c r="A22" s="10"/>
      <c r="B22" s="44">
        <v>2</v>
      </c>
      <c r="C22" s="1"/>
      <c r="D22" s="1"/>
      <c r="E22" s="45" t="s">
        <v>103</v>
      </c>
      <c r="F22" s="1"/>
      <c r="G22" s="1"/>
      <c r="H22" s="1"/>
      <c r="I22" s="1"/>
      <c r="J22" s="1"/>
      <c r="K22" s="46">
        <f>0+J54+J59+J64+J69+J74+J79+J84+J89+J94</f>
        <v>0</v>
      </c>
      <c r="L22" s="46">
        <f>0+L99</f>
        <v>0</v>
      </c>
      <c r="M22" s="13"/>
      <c r="N22" s="2"/>
      <c r="O22" s="2"/>
      <c r="P22" s="2"/>
      <c r="Q22" s="2"/>
      <c r="S22" s="9">
        <f>S99</f>
        <v>0</v>
      </c>
    </row>
    <row r="23" ht="12.75">
      <c r="A23" s="10"/>
      <c r="B23" s="44">
        <v>3</v>
      </c>
      <c r="C23" s="1"/>
      <c r="D23" s="1"/>
      <c r="E23" s="45" t="s">
        <v>388</v>
      </c>
      <c r="F23" s="1"/>
      <c r="G23" s="1"/>
      <c r="H23" s="1"/>
      <c r="I23" s="1"/>
      <c r="J23" s="1"/>
      <c r="K23" s="46">
        <f>0+J102+J107+J112+J117</f>
        <v>0</v>
      </c>
      <c r="L23" s="46">
        <f>0+L122</f>
        <v>0</v>
      </c>
      <c r="M23" s="13"/>
      <c r="N23" s="2"/>
      <c r="O23" s="2"/>
      <c r="P23" s="2"/>
      <c r="Q23" s="2"/>
      <c r="S23" s="9">
        <f>S122</f>
        <v>0</v>
      </c>
    </row>
    <row r="24" ht="12.75">
      <c r="A24" s="10"/>
      <c r="B24" s="44">
        <v>4</v>
      </c>
      <c r="C24" s="1"/>
      <c r="D24" s="1"/>
      <c r="E24" s="45" t="s">
        <v>104</v>
      </c>
      <c r="F24" s="1"/>
      <c r="G24" s="1"/>
      <c r="H24" s="1"/>
      <c r="I24" s="1"/>
      <c r="J24" s="1"/>
      <c r="K24" s="46">
        <f>0+J125</f>
        <v>0</v>
      </c>
      <c r="L24" s="46">
        <f>0+L130</f>
        <v>0</v>
      </c>
      <c r="M24" s="13"/>
      <c r="N24" s="2"/>
      <c r="O24" s="2"/>
      <c r="P24" s="2"/>
      <c r="Q24" s="2"/>
      <c r="S24" s="9">
        <f>S130</f>
        <v>0</v>
      </c>
    </row>
    <row r="25" ht="12.75">
      <c r="A25" s="10"/>
      <c r="B25" s="44">
        <v>6</v>
      </c>
      <c r="C25" s="1"/>
      <c r="D25" s="1"/>
      <c r="E25" s="45" t="s">
        <v>389</v>
      </c>
      <c r="F25" s="1"/>
      <c r="G25" s="1"/>
      <c r="H25" s="1"/>
      <c r="I25" s="1"/>
      <c r="J25" s="1"/>
      <c r="K25" s="46">
        <f>0+J133</f>
        <v>0</v>
      </c>
      <c r="L25" s="46">
        <f>0+L138</f>
        <v>0</v>
      </c>
      <c r="M25" s="79"/>
      <c r="N25" s="2"/>
      <c r="O25" s="2"/>
      <c r="P25" s="2"/>
      <c r="Q25" s="2"/>
      <c r="S25" s="9">
        <f>S138</f>
        <v>0</v>
      </c>
    </row>
    <row r="26" ht="12.75">
      <c r="A26" s="10"/>
      <c r="B26" s="44">
        <v>7</v>
      </c>
      <c r="C26" s="1"/>
      <c r="D26" s="1"/>
      <c r="E26" s="45" t="s">
        <v>390</v>
      </c>
      <c r="F26" s="1"/>
      <c r="G26" s="1"/>
      <c r="H26" s="1"/>
      <c r="I26" s="1"/>
      <c r="J26" s="1"/>
      <c r="K26" s="46">
        <f>0+J141+J146+J151</f>
        <v>0</v>
      </c>
      <c r="L26" s="46">
        <f>0+L156</f>
        <v>0</v>
      </c>
      <c r="M26" s="79"/>
      <c r="N26" s="2"/>
      <c r="O26" s="2"/>
      <c r="P26" s="2"/>
      <c r="Q26" s="2"/>
      <c r="S26" s="9">
        <f>S156</f>
        <v>0</v>
      </c>
    </row>
    <row r="27" ht="12.75">
      <c r="A27" s="10"/>
      <c r="B27" s="44">
        <v>9</v>
      </c>
      <c r="C27" s="1"/>
      <c r="D27" s="1"/>
      <c r="E27" s="45" t="s">
        <v>107</v>
      </c>
      <c r="F27" s="1"/>
      <c r="G27" s="1"/>
      <c r="H27" s="1"/>
      <c r="I27" s="1"/>
      <c r="J27" s="1"/>
      <c r="K27" s="46">
        <f>0+J159+J164+J169+J174+J179</f>
        <v>0</v>
      </c>
      <c r="L27" s="46">
        <f>0+L184</f>
        <v>0</v>
      </c>
      <c r="M27" s="79"/>
      <c r="N27" s="2"/>
      <c r="O27" s="2"/>
      <c r="P27" s="2"/>
      <c r="Q27" s="2"/>
      <c r="S27" s="9">
        <f>S184</f>
        <v>0</v>
      </c>
    </row>
    <row r="28" ht="12.75">
      <c r="A28" s="1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80"/>
      <c r="N28" s="2"/>
      <c r="O28" s="2"/>
      <c r="P28" s="2"/>
      <c r="Q28" s="2"/>
    </row>
    <row r="29" ht="14" customHeight="1">
      <c r="A29" s="4"/>
      <c r="B29" s="36" t="s">
        <v>46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1"/>
      <c r="N30" s="2"/>
      <c r="O30" s="2"/>
      <c r="P30" s="2"/>
      <c r="Q30" s="2"/>
    </row>
    <row r="31" ht="18" customHeight="1">
      <c r="A31" s="10"/>
      <c r="B31" s="42" t="s">
        <v>47</v>
      </c>
      <c r="C31" s="42" t="s">
        <v>43</v>
      </c>
      <c r="D31" s="42" t="s">
        <v>48</v>
      </c>
      <c r="E31" s="42" t="s">
        <v>44</v>
      </c>
      <c r="F31" s="42" t="s">
        <v>49</v>
      </c>
      <c r="G31" s="43" t="s">
        <v>50</v>
      </c>
      <c r="H31" s="23" t="s">
        <v>51</v>
      </c>
      <c r="I31" s="23" t="s">
        <v>52</v>
      </c>
      <c r="J31" s="23" t="s">
        <v>17</v>
      </c>
      <c r="K31" s="43" t="s">
        <v>53</v>
      </c>
      <c r="L31" s="23" t="s">
        <v>18</v>
      </c>
      <c r="M31" s="79"/>
      <c r="N31" s="2"/>
      <c r="O31" s="2"/>
      <c r="P31" s="2"/>
      <c r="Q31" s="2"/>
    </row>
    <row r="32" ht="40" customHeight="1">
      <c r="A32" s="10"/>
      <c r="B32" s="47" t="s">
        <v>391</v>
      </c>
      <c r="C32" s="1"/>
      <c r="D32" s="1"/>
      <c r="E32" s="1"/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 ht="12.75">
      <c r="A33" s="10"/>
      <c r="B33" s="49">
        <v>1</v>
      </c>
      <c r="C33" s="50" t="s">
        <v>108</v>
      </c>
      <c r="D33" s="50" t="s">
        <v>109</v>
      </c>
      <c r="E33" s="50" t="s">
        <v>110</v>
      </c>
      <c r="F33" s="50" t="s">
        <v>7</v>
      </c>
      <c r="G33" s="51" t="s">
        <v>111</v>
      </c>
      <c r="H33" s="52">
        <v>43.460999999999999</v>
      </c>
      <c r="I33" s="53">
        <v>0</v>
      </c>
      <c r="J33" s="54">
        <f>ROUND(H33*I33,2)</f>
        <v>0</v>
      </c>
      <c r="K33" s="55">
        <v>0.20999999999999999</v>
      </c>
      <c r="L33" s="56">
        <f>ROUND(J33*1.21,2)</f>
        <v>0</v>
      </c>
      <c r="M33" s="13"/>
      <c r="N33" s="2"/>
      <c r="O33" s="2"/>
      <c r="P33" s="2"/>
      <c r="Q33" s="41">
        <f>IF(ISNUMBER(K33),IF(H33&gt;0,IF(I33&gt;0,J33,0),0),0)</f>
        <v>0</v>
      </c>
      <c r="R33" s="9">
        <f>IF(ISNUMBER(K33)=FALSE,J33,0)</f>
        <v>0</v>
      </c>
    </row>
    <row r="34" ht="12.75">
      <c r="A34" s="10"/>
      <c r="B34" s="57" t="s">
        <v>58</v>
      </c>
      <c r="C34" s="1"/>
      <c r="D34" s="1"/>
      <c r="E34" s="58" t="s">
        <v>392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ht="12.75">
      <c r="A35" s="10"/>
      <c r="B35" s="57" t="s">
        <v>60</v>
      </c>
      <c r="C35" s="1"/>
      <c r="D35" s="1"/>
      <c r="E35" s="58" t="s">
        <v>393</v>
      </c>
      <c r="F35" s="1"/>
      <c r="G35" s="1"/>
      <c r="H35" s="48"/>
      <c r="I35" s="1"/>
      <c r="J35" s="48"/>
      <c r="K35" s="1"/>
      <c r="L35" s="1"/>
      <c r="M35" s="13"/>
      <c r="N35" s="2"/>
      <c r="O35" s="2"/>
      <c r="P35" s="2"/>
      <c r="Q35" s="2"/>
    </row>
    <row r="36" ht="12.75">
      <c r="A36" s="10"/>
      <c r="B36" s="57" t="s">
        <v>62</v>
      </c>
      <c r="C36" s="1"/>
      <c r="D36" s="1"/>
      <c r="E36" s="58" t="s">
        <v>114</v>
      </c>
      <c r="F36" s="1"/>
      <c r="G36" s="1"/>
      <c r="H36" s="48"/>
      <c r="I36" s="1"/>
      <c r="J36" s="48"/>
      <c r="K36" s="1"/>
      <c r="L36" s="1"/>
      <c r="M36" s="13"/>
      <c r="N36" s="2"/>
      <c r="O36" s="2"/>
      <c r="P36" s="2"/>
      <c r="Q36" s="2"/>
    </row>
    <row r="37" thickBot="1" ht="12.75">
      <c r="A37" s="10"/>
      <c r="B37" s="59" t="s">
        <v>64</v>
      </c>
      <c r="C37" s="30"/>
      <c r="D37" s="30"/>
      <c r="E37" s="60" t="s">
        <v>65</v>
      </c>
      <c r="F37" s="30"/>
      <c r="G37" s="30"/>
      <c r="H37" s="61"/>
      <c r="I37" s="30"/>
      <c r="J37" s="61"/>
      <c r="K37" s="30"/>
      <c r="L37" s="30"/>
      <c r="M37" s="13"/>
      <c r="N37" s="2"/>
      <c r="O37" s="2"/>
      <c r="P37" s="2"/>
      <c r="Q37" s="2"/>
    </row>
    <row r="38" thickTop="1" thickBot="1" ht="25" customHeight="1">
      <c r="A38" s="10"/>
      <c r="B38" s="1"/>
      <c r="C38" s="67">
        <v>0</v>
      </c>
      <c r="D38" s="1"/>
      <c r="E38" s="67" t="s">
        <v>387</v>
      </c>
      <c r="F38" s="1"/>
      <c r="G38" s="68" t="s">
        <v>95</v>
      </c>
      <c r="H38" s="69">
        <f>0+J33</f>
        <v>0</v>
      </c>
      <c r="I38" s="68" t="s">
        <v>96</v>
      </c>
      <c r="J38" s="70">
        <f>(L38-H38)</f>
        <v>0</v>
      </c>
      <c r="K38" s="68" t="s">
        <v>97</v>
      </c>
      <c r="L38" s="71">
        <f>ROUND((0+J33)*1.21,2)</f>
        <v>0</v>
      </c>
      <c r="M38" s="13"/>
      <c r="N38" s="2"/>
      <c r="O38" s="2"/>
      <c r="P38" s="2"/>
      <c r="Q38" s="41">
        <f>0+Q33</f>
        <v>0</v>
      </c>
      <c r="R38" s="9">
        <f>0+R33</f>
        <v>0</v>
      </c>
      <c r="S38" s="72">
        <f>Q38*(1+J38)+R38</f>
        <v>0</v>
      </c>
    </row>
    <row r="39" thickTop="1" thickBot="1" ht="25" customHeight="1">
      <c r="A39" s="10"/>
      <c r="B39" s="73"/>
      <c r="C39" s="73"/>
      <c r="D39" s="73"/>
      <c r="E39" s="73"/>
      <c r="F39" s="73"/>
      <c r="G39" s="74" t="s">
        <v>98</v>
      </c>
      <c r="H39" s="75">
        <f>0+J33</f>
        <v>0</v>
      </c>
      <c r="I39" s="74" t="s">
        <v>99</v>
      </c>
      <c r="J39" s="76">
        <f>0+J38</f>
        <v>0</v>
      </c>
      <c r="K39" s="74" t="s">
        <v>100</v>
      </c>
      <c r="L39" s="77">
        <f>0+L38</f>
        <v>0</v>
      </c>
      <c r="M39" s="13"/>
      <c r="N39" s="2"/>
      <c r="O39" s="2"/>
      <c r="P39" s="2"/>
      <c r="Q39" s="2"/>
    </row>
    <row r="40" ht="40" customHeight="1">
      <c r="A40" s="10"/>
      <c r="B40" s="82" t="s">
        <v>128</v>
      </c>
      <c r="C40" s="1"/>
      <c r="D40" s="1"/>
      <c r="E40" s="1"/>
      <c r="F40" s="1"/>
      <c r="G40" s="1"/>
      <c r="H40" s="48"/>
      <c r="I40" s="1"/>
      <c r="J40" s="48"/>
      <c r="K40" s="1"/>
      <c r="L40" s="1"/>
      <c r="M40" s="13"/>
      <c r="N40" s="2"/>
      <c r="O40" s="2"/>
      <c r="P40" s="2"/>
      <c r="Q40" s="2"/>
    </row>
    <row r="41" ht="12.75">
      <c r="A41" s="10"/>
      <c r="B41" s="49">
        <v>2</v>
      </c>
      <c r="C41" s="50" t="s">
        <v>177</v>
      </c>
      <c r="D41" s="50" t="s">
        <v>7</v>
      </c>
      <c r="E41" s="50" t="s">
        <v>178</v>
      </c>
      <c r="F41" s="50" t="s">
        <v>7</v>
      </c>
      <c r="G41" s="51" t="s">
        <v>124</v>
      </c>
      <c r="H41" s="52">
        <v>33.600000000000001</v>
      </c>
      <c r="I41" s="53">
        <v>0</v>
      </c>
      <c r="J41" s="54">
        <f>ROUND(H41*I41,2)</f>
        <v>0</v>
      </c>
      <c r="K41" s="55">
        <v>0.20999999999999999</v>
      </c>
      <c r="L41" s="56">
        <f>ROUND(J41*1.21,2)</f>
        <v>0</v>
      </c>
      <c r="M41" s="13"/>
      <c r="N41" s="2"/>
      <c r="O41" s="2"/>
      <c r="P41" s="2"/>
      <c r="Q41" s="41">
        <f>IF(ISNUMBER(K41),IF(H41&gt;0,IF(I41&gt;0,J41,0),0),0)</f>
        <v>0</v>
      </c>
      <c r="R41" s="9">
        <f>IF(ISNUMBER(K41)=FALSE,J41,0)</f>
        <v>0</v>
      </c>
    </row>
    <row r="42" ht="12.75">
      <c r="A42" s="10"/>
      <c r="B42" s="57" t="s">
        <v>58</v>
      </c>
      <c r="C42" s="1"/>
      <c r="D42" s="1"/>
      <c r="E42" s="58" t="s">
        <v>394</v>
      </c>
      <c r="F42" s="1"/>
      <c r="G42" s="1"/>
      <c r="H42" s="48"/>
      <c r="I42" s="1"/>
      <c r="J42" s="48"/>
      <c r="K42" s="1"/>
      <c r="L42" s="1"/>
      <c r="M42" s="13"/>
      <c r="N42" s="2"/>
      <c r="O42" s="2"/>
      <c r="P42" s="2"/>
      <c r="Q42" s="2"/>
    </row>
    <row r="43" ht="12.75">
      <c r="A43" s="10"/>
      <c r="B43" s="57" t="s">
        <v>60</v>
      </c>
      <c r="C43" s="1"/>
      <c r="D43" s="1"/>
      <c r="E43" s="58" t="s">
        <v>395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 ht="12.75">
      <c r="A44" s="10"/>
      <c r="B44" s="57" t="s">
        <v>62</v>
      </c>
      <c r="C44" s="1"/>
      <c r="D44" s="1"/>
      <c r="E44" s="58" t="s">
        <v>184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thickBot="1" ht="12.75">
      <c r="A45" s="10"/>
      <c r="B45" s="59" t="s">
        <v>64</v>
      </c>
      <c r="C45" s="30"/>
      <c r="D45" s="30"/>
      <c r="E45" s="60" t="s">
        <v>65</v>
      </c>
      <c r="F45" s="30"/>
      <c r="G45" s="30"/>
      <c r="H45" s="61"/>
      <c r="I45" s="30"/>
      <c r="J45" s="61"/>
      <c r="K45" s="30"/>
      <c r="L45" s="30"/>
      <c r="M45" s="13"/>
      <c r="N45" s="2"/>
      <c r="O45" s="2"/>
      <c r="P45" s="2"/>
      <c r="Q45" s="2"/>
    </row>
    <row r="46" thickTop="1" ht="12.75">
      <c r="A46" s="10"/>
      <c r="B46" s="49">
        <v>3</v>
      </c>
      <c r="C46" s="50" t="s">
        <v>396</v>
      </c>
      <c r="D46" s="50" t="s">
        <v>7</v>
      </c>
      <c r="E46" s="50" t="s">
        <v>397</v>
      </c>
      <c r="F46" s="50" t="s">
        <v>7</v>
      </c>
      <c r="G46" s="51" t="s">
        <v>124</v>
      </c>
      <c r="H46" s="62">
        <v>33.600000000000001</v>
      </c>
      <c r="I46" s="63">
        <v>0</v>
      </c>
      <c r="J46" s="64">
        <f>ROUND(H46*I46,2)</f>
        <v>0</v>
      </c>
      <c r="K46" s="65">
        <v>0.20999999999999999</v>
      </c>
      <c r="L46" s="66">
        <f>ROUND(J46*1.21,2)</f>
        <v>0</v>
      </c>
      <c r="M46" s="13"/>
      <c r="N46" s="2"/>
      <c r="O46" s="2"/>
      <c r="P46" s="2"/>
      <c r="Q46" s="41">
        <f>IF(ISNUMBER(K46),IF(H46&gt;0,IF(I46&gt;0,J46,0),0),0)</f>
        <v>0</v>
      </c>
      <c r="R46" s="9">
        <f>IF(ISNUMBER(K46)=FALSE,J46,0)</f>
        <v>0</v>
      </c>
    </row>
    <row r="47" ht="12.75">
      <c r="A47" s="10"/>
      <c r="B47" s="57" t="s">
        <v>58</v>
      </c>
      <c r="C47" s="1"/>
      <c r="D47" s="1"/>
      <c r="E47" s="58" t="s">
        <v>398</v>
      </c>
      <c r="F47" s="1"/>
      <c r="G47" s="1"/>
      <c r="H47" s="48"/>
      <c r="I47" s="1"/>
      <c r="J47" s="48"/>
      <c r="K47" s="1"/>
      <c r="L47" s="1"/>
      <c r="M47" s="13"/>
      <c r="N47" s="2"/>
      <c r="O47" s="2"/>
      <c r="P47" s="2"/>
      <c r="Q47" s="2"/>
    </row>
    <row r="48" ht="12.75">
      <c r="A48" s="10"/>
      <c r="B48" s="57" t="s">
        <v>60</v>
      </c>
      <c r="C48" s="1"/>
      <c r="D48" s="1"/>
      <c r="E48" s="58" t="s">
        <v>395</v>
      </c>
      <c r="F48" s="1"/>
      <c r="G48" s="1"/>
      <c r="H48" s="48"/>
      <c r="I48" s="1"/>
      <c r="J48" s="48"/>
      <c r="K48" s="1"/>
      <c r="L48" s="1"/>
      <c r="M48" s="13"/>
      <c r="N48" s="2"/>
      <c r="O48" s="2"/>
      <c r="P48" s="2"/>
      <c r="Q48" s="2"/>
    </row>
    <row r="49" ht="12.75">
      <c r="A49" s="10"/>
      <c r="B49" s="57" t="s">
        <v>62</v>
      </c>
      <c r="C49" s="1"/>
      <c r="D49" s="1"/>
      <c r="E49" s="58" t="s">
        <v>399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thickBot="1" ht="12.75">
      <c r="A50" s="10"/>
      <c r="B50" s="59" t="s">
        <v>64</v>
      </c>
      <c r="C50" s="30"/>
      <c r="D50" s="30"/>
      <c r="E50" s="60" t="s">
        <v>65</v>
      </c>
      <c r="F50" s="30"/>
      <c r="G50" s="30"/>
      <c r="H50" s="61"/>
      <c r="I50" s="30"/>
      <c r="J50" s="61"/>
      <c r="K50" s="30"/>
      <c r="L50" s="30"/>
      <c r="M50" s="13"/>
      <c r="N50" s="2"/>
      <c r="O50" s="2"/>
      <c r="P50" s="2"/>
      <c r="Q50" s="2"/>
    </row>
    <row r="51" thickTop="1" thickBot="1" ht="25" customHeight="1">
      <c r="A51" s="10"/>
      <c r="B51" s="1"/>
      <c r="C51" s="67">
        <v>1</v>
      </c>
      <c r="D51" s="1"/>
      <c r="E51" s="67" t="s">
        <v>102</v>
      </c>
      <c r="F51" s="1"/>
      <c r="G51" s="68" t="s">
        <v>95</v>
      </c>
      <c r="H51" s="69">
        <f>J41+J46</f>
        <v>0</v>
      </c>
      <c r="I51" s="68" t="s">
        <v>96</v>
      </c>
      <c r="J51" s="70">
        <f>(L51-H51)</f>
        <v>0</v>
      </c>
      <c r="K51" s="68" t="s">
        <v>97</v>
      </c>
      <c r="L51" s="71">
        <f>ROUND((J41+J46)*1.21,2)</f>
        <v>0</v>
      </c>
      <c r="M51" s="13"/>
      <c r="N51" s="2"/>
      <c r="O51" s="2"/>
      <c r="P51" s="2"/>
      <c r="Q51" s="41">
        <f>0+Q41+Q46</f>
        <v>0</v>
      </c>
      <c r="R51" s="9">
        <f>0+R41+R46</f>
        <v>0</v>
      </c>
      <c r="S51" s="72">
        <f>Q51*(1+J51)+R51</f>
        <v>0</v>
      </c>
    </row>
    <row r="52" thickTop="1" thickBot="1" ht="25" customHeight="1">
      <c r="A52" s="10"/>
      <c r="B52" s="73"/>
      <c r="C52" s="73"/>
      <c r="D52" s="73"/>
      <c r="E52" s="73"/>
      <c r="F52" s="73"/>
      <c r="G52" s="74" t="s">
        <v>98</v>
      </c>
      <c r="H52" s="75">
        <f>0+J41+J46</f>
        <v>0</v>
      </c>
      <c r="I52" s="74" t="s">
        <v>99</v>
      </c>
      <c r="J52" s="76">
        <f>0+J51</f>
        <v>0</v>
      </c>
      <c r="K52" s="74" t="s">
        <v>100</v>
      </c>
      <c r="L52" s="77">
        <f>0+L51</f>
        <v>0</v>
      </c>
      <c r="M52" s="13"/>
      <c r="N52" s="2"/>
      <c r="O52" s="2"/>
      <c r="P52" s="2"/>
      <c r="Q52" s="2"/>
    </row>
    <row r="53" ht="40" customHeight="1">
      <c r="A53" s="10"/>
      <c r="B53" s="82" t="s">
        <v>224</v>
      </c>
      <c r="C53" s="1"/>
      <c r="D53" s="1"/>
      <c r="E53" s="1"/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 ht="12.75">
      <c r="A54" s="10"/>
      <c r="B54" s="49">
        <v>4</v>
      </c>
      <c r="C54" s="50" t="s">
        <v>400</v>
      </c>
      <c r="D54" s="50" t="s">
        <v>7</v>
      </c>
      <c r="E54" s="50" t="s">
        <v>401</v>
      </c>
      <c r="F54" s="50" t="s">
        <v>7</v>
      </c>
      <c r="G54" s="51" t="s">
        <v>163</v>
      </c>
      <c r="H54" s="52">
        <v>60</v>
      </c>
      <c r="I54" s="53">
        <v>0</v>
      </c>
      <c r="J54" s="54">
        <f>ROUND(H54*I54,2)</f>
        <v>0</v>
      </c>
      <c r="K54" s="55">
        <v>0.20999999999999999</v>
      </c>
      <c r="L54" s="56">
        <f>ROUND(J54*1.21,2)</f>
        <v>0</v>
      </c>
      <c r="M54" s="13"/>
      <c r="N54" s="2"/>
      <c r="O54" s="2"/>
      <c r="P54" s="2"/>
      <c r="Q54" s="41">
        <f>IF(ISNUMBER(K54),IF(H54&gt;0,IF(I54&gt;0,J54,0),0),0)</f>
        <v>0</v>
      </c>
      <c r="R54" s="9">
        <f>IF(ISNUMBER(K54)=FALSE,J54,0)</f>
        <v>0</v>
      </c>
    </row>
    <row r="55" ht="12.75">
      <c r="A55" s="10"/>
      <c r="B55" s="57" t="s">
        <v>58</v>
      </c>
      <c r="C55" s="1"/>
      <c r="D55" s="1"/>
      <c r="E55" s="58" t="s">
        <v>402</v>
      </c>
      <c r="F55" s="1"/>
      <c r="G55" s="1"/>
      <c r="H55" s="48"/>
      <c r="I55" s="1"/>
      <c r="J55" s="48"/>
      <c r="K55" s="1"/>
      <c r="L55" s="1"/>
      <c r="M55" s="13"/>
      <c r="N55" s="2"/>
      <c r="O55" s="2"/>
      <c r="P55" s="2"/>
      <c r="Q55" s="2"/>
    </row>
    <row r="56" ht="12.75">
      <c r="A56" s="10"/>
      <c r="B56" s="57" t="s">
        <v>60</v>
      </c>
      <c r="C56" s="1"/>
      <c r="D56" s="1"/>
      <c r="E56" s="58" t="s">
        <v>403</v>
      </c>
      <c r="F56" s="1"/>
      <c r="G56" s="1"/>
      <c r="H56" s="48"/>
      <c r="I56" s="1"/>
      <c r="J56" s="48"/>
      <c r="K56" s="1"/>
      <c r="L56" s="1"/>
      <c r="M56" s="13"/>
      <c r="N56" s="2"/>
      <c r="O56" s="2"/>
      <c r="P56" s="2"/>
      <c r="Q56" s="2"/>
    </row>
    <row r="57" ht="12.75">
      <c r="A57" s="10"/>
      <c r="B57" s="57" t="s">
        <v>62</v>
      </c>
      <c r="C57" s="1"/>
      <c r="D57" s="1"/>
      <c r="E57" s="58" t="s">
        <v>234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 thickBot="1" ht="12.75">
      <c r="A58" s="10"/>
      <c r="B58" s="59" t="s">
        <v>64</v>
      </c>
      <c r="C58" s="30"/>
      <c r="D58" s="30"/>
      <c r="E58" s="60" t="s">
        <v>65</v>
      </c>
      <c r="F58" s="30"/>
      <c r="G58" s="30"/>
      <c r="H58" s="61"/>
      <c r="I58" s="30"/>
      <c r="J58" s="61"/>
      <c r="K58" s="30"/>
      <c r="L58" s="30"/>
      <c r="M58" s="13"/>
      <c r="N58" s="2"/>
      <c r="O58" s="2"/>
      <c r="P58" s="2"/>
      <c r="Q58" s="2"/>
    </row>
    <row r="59" thickTop="1" ht="12.75">
      <c r="A59" s="10"/>
      <c r="B59" s="49">
        <v>5</v>
      </c>
      <c r="C59" s="50" t="s">
        <v>404</v>
      </c>
      <c r="D59" s="50" t="s">
        <v>7</v>
      </c>
      <c r="E59" s="50" t="s">
        <v>405</v>
      </c>
      <c r="F59" s="50" t="s">
        <v>7</v>
      </c>
      <c r="G59" s="51" t="s">
        <v>124</v>
      </c>
      <c r="H59" s="62">
        <v>10.289999999999999</v>
      </c>
      <c r="I59" s="63">
        <v>0</v>
      </c>
      <c r="J59" s="64">
        <f>ROUND(H59*I59,2)</f>
        <v>0</v>
      </c>
      <c r="K59" s="65">
        <v>0.20999999999999999</v>
      </c>
      <c r="L59" s="66">
        <f>ROUND(J59*1.21,2)</f>
        <v>0</v>
      </c>
      <c r="M59" s="13"/>
      <c r="N59" s="2"/>
      <c r="O59" s="2"/>
      <c r="P59" s="2"/>
      <c r="Q59" s="41">
        <f>IF(ISNUMBER(K59),IF(H59&gt;0,IF(I59&gt;0,J59,0),0),0)</f>
        <v>0</v>
      </c>
      <c r="R59" s="9">
        <f>IF(ISNUMBER(K59)=FALSE,J59,0)</f>
        <v>0</v>
      </c>
    </row>
    <row r="60" ht="12.75">
      <c r="A60" s="10"/>
      <c r="B60" s="57" t="s">
        <v>58</v>
      </c>
      <c r="C60" s="1"/>
      <c r="D60" s="1"/>
      <c r="E60" s="58" t="s">
        <v>406</v>
      </c>
      <c r="F60" s="1"/>
      <c r="G60" s="1"/>
      <c r="H60" s="48"/>
      <c r="I60" s="1"/>
      <c r="J60" s="48"/>
      <c r="K60" s="1"/>
      <c r="L60" s="1"/>
      <c r="M60" s="13"/>
      <c r="N60" s="2"/>
      <c r="O60" s="2"/>
      <c r="P60" s="2"/>
      <c r="Q60" s="2"/>
    </row>
    <row r="61" ht="12.75">
      <c r="A61" s="10"/>
      <c r="B61" s="57" t="s">
        <v>60</v>
      </c>
      <c r="C61" s="1"/>
      <c r="D61" s="1"/>
      <c r="E61" s="58" t="s">
        <v>407</v>
      </c>
      <c r="F61" s="1"/>
      <c r="G61" s="1"/>
      <c r="H61" s="48"/>
      <c r="I61" s="1"/>
      <c r="J61" s="48"/>
      <c r="K61" s="1"/>
      <c r="L61" s="1"/>
      <c r="M61" s="13"/>
      <c r="N61" s="2"/>
      <c r="O61" s="2"/>
      <c r="P61" s="2"/>
      <c r="Q61" s="2"/>
    </row>
    <row r="62" ht="12.75">
      <c r="A62" s="10"/>
      <c r="B62" s="57" t="s">
        <v>62</v>
      </c>
      <c r="C62" s="1"/>
      <c r="D62" s="1"/>
      <c r="E62" s="58" t="s">
        <v>408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 thickBot="1" ht="12.75">
      <c r="A63" s="10"/>
      <c r="B63" s="59" t="s">
        <v>64</v>
      </c>
      <c r="C63" s="30"/>
      <c r="D63" s="30"/>
      <c r="E63" s="60" t="s">
        <v>65</v>
      </c>
      <c r="F63" s="30"/>
      <c r="G63" s="30"/>
      <c r="H63" s="61"/>
      <c r="I63" s="30"/>
      <c r="J63" s="61"/>
      <c r="K63" s="30"/>
      <c r="L63" s="30"/>
      <c r="M63" s="13"/>
      <c r="N63" s="2"/>
      <c r="O63" s="2"/>
      <c r="P63" s="2"/>
      <c r="Q63" s="2"/>
    </row>
    <row r="64" thickTop="1" ht="12.75">
      <c r="A64" s="10"/>
      <c r="B64" s="49">
        <v>6</v>
      </c>
      <c r="C64" s="50" t="s">
        <v>409</v>
      </c>
      <c r="D64" s="50" t="s">
        <v>7</v>
      </c>
      <c r="E64" s="50" t="s">
        <v>410</v>
      </c>
      <c r="F64" s="50" t="s">
        <v>7</v>
      </c>
      <c r="G64" s="51" t="s">
        <v>163</v>
      </c>
      <c r="H64" s="62">
        <v>455</v>
      </c>
      <c r="I64" s="63">
        <v>0</v>
      </c>
      <c r="J64" s="64">
        <f>ROUND(H64*I64,2)</f>
        <v>0</v>
      </c>
      <c r="K64" s="65">
        <v>0.20999999999999999</v>
      </c>
      <c r="L64" s="66">
        <f>ROUND(J64*1.21,2)</f>
        <v>0</v>
      </c>
      <c r="M64" s="13"/>
      <c r="N64" s="2"/>
      <c r="O64" s="2"/>
      <c r="P64" s="2"/>
      <c r="Q64" s="41">
        <f>IF(ISNUMBER(K64),IF(H64&gt;0,IF(I64&gt;0,J64,0),0),0)</f>
        <v>0</v>
      </c>
      <c r="R64" s="9">
        <f>IF(ISNUMBER(K64)=FALSE,J64,0)</f>
        <v>0</v>
      </c>
    </row>
    <row r="65" ht="12.75">
      <c r="A65" s="10"/>
      <c r="B65" s="57" t="s">
        <v>58</v>
      </c>
      <c r="C65" s="1"/>
      <c r="D65" s="1"/>
      <c r="E65" s="58" t="s">
        <v>411</v>
      </c>
      <c r="F65" s="1"/>
      <c r="G65" s="1"/>
      <c r="H65" s="48"/>
      <c r="I65" s="1"/>
      <c r="J65" s="48"/>
      <c r="K65" s="1"/>
      <c r="L65" s="1"/>
      <c r="M65" s="13"/>
      <c r="N65" s="2"/>
      <c r="O65" s="2"/>
      <c r="P65" s="2"/>
      <c r="Q65" s="2"/>
    </row>
    <row r="66" ht="12.75">
      <c r="A66" s="10"/>
      <c r="B66" s="57" t="s">
        <v>60</v>
      </c>
      <c r="C66" s="1"/>
      <c r="D66" s="1"/>
      <c r="E66" s="58" t="s">
        <v>412</v>
      </c>
      <c r="F66" s="1"/>
      <c r="G66" s="1"/>
      <c r="H66" s="48"/>
      <c r="I66" s="1"/>
      <c r="J66" s="48"/>
      <c r="K66" s="1"/>
      <c r="L66" s="1"/>
      <c r="M66" s="13"/>
      <c r="N66" s="2"/>
      <c r="O66" s="2"/>
      <c r="P66" s="2"/>
      <c r="Q66" s="2"/>
    </row>
    <row r="67" ht="12.75">
      <c r="A67" s="10"/>
      <c r="B67" s="57" t="s">
        <v>62</v>
      </c>
      <c r="C67" s="1"/>
      <c r="D67" s="1"/>
      <c r="E67" s="58" t="s">
        <v>413</v>
      </c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 thickBot="1" ht="12.75">
      <c r="A68" s="10"/>
      <c r="B68" s="59" t="s">
        <v>64</v>
      </c>
      <c r="C68" s="30"/>
      <c r="D68" s="30"/>
      <c r="E68" s="60" t="s">
        <v>65</v>
      </c>
      <c r="F68" s="30"/>
      <c r="G68" s="30"/>
      <c r="H68" s="61"/>
      <c r="I68" s="30"/>
      <c r="J68" s="61"/>
      <c r="K68" s="30"/>
      <c r="L68" s="30"/>
      <c r="M68" s="13"/>
      <c r="N68" s="2"/>
      <c r="O68" s="2"/>
      <c r="P68" s="2"/>
      <c r="Q68" s="2"/>
    </row>
    <row r="69" thickTop="1" ht="12.75">
      <c r="A69" s="10"/>
      <c r="B69" s="49">
        <v>7</v>
      </c>
      <c r="C69" s="50" t="s">
        <v>414</v>
      </c>
      <c r="D69" s="50" t="s">
        <v>7</v>
      </c>
      <c r="E69" s="50" t="s">
        <v>415</v>
      </c>
      <c r="F69" s="50" t="s">
        <v>7</v>
      </c>
      <c r="G69" s="51" t="s">
        <v>163</v>
      </c>
      <c r="H69" s="62">
        <v>455</v>
      </c>
      <c r="I69" s="63">
        <v>0</v>
      </c>
      <c r="J69" s="64">
        <f>ROUND(H69*I69,2)</f>
        <v>0</v>
      </c>
      <c r="K69" s="65">
        <v>0.20999999999999999</v>
      </c>
      <c r="L69" s="66">
        <f>ROUND(J69*1.21,2)</f>
        <v>0</v>
      </c>
      <c r="M69" s="13"/>
      <c r="N69" s="2"/>
      <c r="O69" s="2"/>
      <c r="P69" s="2"/>
      <c r="Q69" s="41">
        <f>IF(ISNUMBER(K69),IF(H69&gt;0,IF(I69&gt;0,J69,0),0),0)</f>
        <v>0</v>
      </c>
      <c r="R69" s="9">
        <f>IF(ISNUMBER(K69)=FALSE,J69,0)</f>
        <v>0</v>
      </c>
    </row>
    <row r="70" ht="12.75">
      <c r="A70" s="10"/>
      <c r="B70" s="57" t="s">
        <v>58</v>
      </c>
      <c r="C70" s="1"/>
      <c r="D70" s="1"/>
      <c r="E70" s="58" t="s">
        <v>416</v>
      </c>
      <c r="F70" s="1"/>
      <c r="G70" s="1"/>
      <c r="H70" s="48"/>
      <c r="I70" s="1"/>
      <c r="J70" s="48"/>
      <c r="K70" s="1"/>
      <c r="L70" s="1"/>
      <c r="M70" s="13"/>
      <c r="N70" s="2"/>
      <c r="O70" s="2"/>
      <c r="P70" s="2"/>
      <c r="Q70" s="2"/>
    </row>
    <row r="71" ht="12.75">
      <c r="A71" s="10"/>
      <c r="B71" s="57" t="s">
        <v>60</v>
      </c>
      <c r="C71" s="1"/>
      <c r="D71" s="1"/>
      <c r="E71" s="58" t="s">
        <v>412</v>
      </c>
      <c r="F71" s="1"/>
      <c r="G71" s="1"/>
      <c r="H71" s="48"/>
      <c r="I71" s="1"/>
      <c r="J71" s="48"/>
      <c r="K71" s="1"/>
      <c r="L71" s="1"/>
      <c r="M71" s="13"/>
      <c r="N71" s="2"/>
      <c r="O71" s="2"/>
      <c r="P71" s="2"/>
      <c r="Q71" s="2"/>
    </row>
    <row r="72" ht="12.75">
      <c r="A72" s="10"/>
      <c r="B72" s="57" t="s">
        <v>62</v>
      </c>
      <c r="C72" s="1"/>
      <c r="D72" s="1"/>
      <c r="E72" s="58" t="s">
        <v>417</v>
      </c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 thickBot="1" ht="12.75">
      <c r="A73" s="10"/>
      <c r="B73" s="59" t="s">
        <v>64</v>
      </c>
      <c r="C73" s="30"/>
      <c r="D73" s="30"/>
      <c r="E73" s="60" t="s">
        <v>65</v>
      </c>
      <c r="F73" s="30"/>
      <c r="G73" s="30"/>
      <c r="H73" s="61"/>
      <c r="I73" s="30"/>
      <c r="J73" s="61"/>
      <c r="K73" s="30"/>
      <c r="L73" s="30"/>
      <c r="M73" s="13"/>
      <c r="N73" s="2"/>
      <c r="O73" s="2"/>
      <c r="P73" s="2"/>
      <c r="Q73" s="2"/>
    </row>
    <row r="74" thickTop="1" ht="12.75">
      <c r="A74" s="10"/>
      <c r="B74" s="49">
        <v>8</v>
      </c>
      <c r="C74" s="50" t="s">
        <v>418</v>
      </c>
      <c r="D74" s="50" t="s">
        <v>7</v>
      </c>
      <c r="E74" s="50" t="s">
        <v>419</v>
      </c>
      <c r="F74" s="50" t="s">
        <v>7</v>
      </c>
      <c r="G74" s="51" t="s">
        <v>124</v>
      </c>
      <c r="H74" s="62">
        <v>6.2999999999999998</v>
      </c>
      <c r="I74" s="63">
        <v>0</v>
      </c>
      <c r="J74" s="64">
        <f>ROUND(H74*I74,2)</f>
        <v>0</v>
      </c>
      <c r="K74" s="65">
        <v>0.20999999999999999</v>
      </c>
      <c r="L74" s="66">
        <f>ROUND(J74*1.21,2)</f>
        <v>0</v>
      </c>
      <c r="M74" s="13"/>
      <c r="N74" s="2"/>
      <c r="O74" s="2"/>
      <c r="P74" s="2"/>
      <c r="Q74" s="41">
        <f>IF(ISNUMBER(K74),IF(H74&gt;0,IF(I74&gt;0,J74,0),0),0)</f>
        <v>0</v>
      </c>
      <c r="R74" s="9">
        <f>IF(ISNUMBER(K74)=FALSE,J74,0)</f>
        <v>0</v>
      </c>
    </row>
    <row r="75" ht="12.75">
      <c r="A75" s="10"/>
      <c r="B75" s="57" t="s">
        <v>58</v>
      </c>
      <c r="C75" s="1"/>
      <c r="D75" s="1"/>
      <c r="E75" s="58" t="s">
        <v>420</v>
      </c>
      <c r="F75" s="1"/>
      <c r="G75" s="1"/>
      <c r="H75" s="48"/>
      <c r="I75" s="1"/>
      <c r="J75" s="48"/>
      <c r="K75" s="1"/>
      <c r="L75" s="1"/>
      <c r="M75" s="13"/>
      <c r="N75" s="2"/>
      <c r="O75" s="2"/>
      <c r="P75" s="2"/>
      <c r="Q75" s="2"/>
    </row>
    <row r="76" ht="12.75">
      <c r="A76" s="10"/>
      <c r="B76" s="57" t="s">
        <v>60</v>
      </c>
      <c r="C76" s="1"/>
      <c r="D76" s="1"/>
      <c r="E76" s="58" t="s">
        <v>421</v>
      </c>
      <c r="F76" s="1"/>
      <c r="G76" s="1"/>
      <c r="H76" s="48"/>
      <c r="I76" s="1"/>
      <c r="J76" s="48"/>
      <c r="K76" s="1"/>
      <c r="L76" s="1"/>
      <c r="M76" s="13"/>
      <c r="N76" s="2"/>
      <c r="O76" s="2"/>
      <c r="P76" s="2"/>
      <c r="Q76" s="2"/>
    </row>
    <row r="77" ht="12.75">
      <c r="A77" s="10"/>
      <c r="B77" s="57" t="s">
        <v>62</v>
      </c>
      <c r="C77" s="1"/>
      <c r="D77" s="1"/>
      <c r="E77" s="58" t="s">
        <v>422</v>
      </c>
      <c r="F77" s="1"/>
      <c r="G77" s="1"/>
      <c r="H77" s="48"/>
      <c r="I77" s="1"/>
      <c r="J77" s="48"/>
      <c r="K77" s="1"/>
      <c r="L77" s="1"/>
      <c r="M77" s="13"/>
      <c r="N77" s="2"/>
      <c r="O77" s="2"/>
      <c r="P77" s="2"/>
      <c r="Q77" s="2"/>
    </row>
    <row r="78" thickBot="1" ht="12.75">
      <c r="A78" s="10"/>
      <c r="B78" s="59" t="s">
        <v>64</v>
      </c>
      <c r="C78" s="30"/>
      <c r="D78" s="30"/>
      <c r="E78" s="60" t="s">
        <v>65</v>
      </c>
      <c r="F78" s="30"/>
      <c r="G78" s="30"/>
      <c r="H78" s="61"/>
      <c r="I78" s="30"/>
      <c r="J78" s="61"/>
      <c r="K78" s="30"/>
      <c r="L78" s="30"/>
      <c r="M78" s="13"/>
      <c r="N78" s="2"/>
      <c r="O78" s="2"/>
      <c r="P78" s="2"/>
      <c r="Q78" s="2"/>
    </row>
    <row r="79" thickTop="1" ht="12.75">
      <c r="A79" s="10"/>
      <c r="B79" s="49">
        <v>9</v>
      </c>
      <c r="C79" s="50" t="s">
        <v>423</v>
      </c>
      <c r="D79" s="50" t="s">
        <v>7</v>
      </c>
      <c r="E79" s="50" t="s">
        <v>424</v>
      </c>
      <c r="F79" s="50" t="s">
        <v>7</v>
      </c>
      <c r="G79" s="51" t="s">
        <v>124</v>
      </c>
      <c r="H79" s="62">
        <v>16.379999999999999</v>
      </c>
      <c r="I79" s="63">
        <v>0</v>
      </c>
      <c r="J79" s="64">
        <f>ROUND(H79*I79,2)</f>
        <v>0</v>
      </c>
      <c r="K79" s="65">
        <v>0.20999999999999999</v>
      </c>
      <c r="L79" s="66">
        <f>ROUND(J79*1.21,2)</f>
        <v>0</v>
      </c>
      <c r="M79" s="13"/>
      <c r="N79" s="2"/>
      <c r="O79" s="2"/>
      <c r="P79" s="2"/>
      <c r="Q79" s="41">
        <f>IF(ISNUMBER(K79),IF(H79&gt;0,IF(I79&gt;0,J79,0),0),0)</f>
        <v>0</v>
      </c>
      <c r="R79" s="9">
        <f>IF(ISNUMBER(K79)=FALSE,J79,0)</f>
        <v>0</v>
      </c>
    </row>
    <row r="80" ht="12.75">
      <c r="A80" s="10"/>
      <c r="B80" s="57" t="s">
        <v>58</v>
      </c>
      <c r="C80" s="1"/>
      <c r="D80" s="1"/>
      <c r="E80" s="58" t="s">
        <v>425</v>
      </c>
      <c r="F80" s="1"/>
      <c r="G80" s="1"/>
      <c r="H80" s="48"/>
      <c r="I80" s="1"/>
      <c r="J80" s="48"/>
      <c r="K80" s="1"/>
      <c r="L80" s="1"/>
      <c r="M80" s="13"/>
      <c r="N80" s="2"/>
      <c r="O80" s="2"/>
      <c r="P80" s="2"/>
      <c r="Q80" s="2"/>
    </row>
    <row r="81" ht="12.75">
      <c r="A81" s="10"/>
      <c r="B81" s="57" t="s">
        <v>60</v>
      </c>
      <c r="C81" s="1"/>
      <c r="D81" s="1"/>
      <c r="E81" s="58" t="s">
        <v>426</v>
      </c>
      <c r="F81" s="1"/>
      <c r="G81" s="1"/>
      <c r="H81" s="48"/>
      <c r="I81" s="1"/>
      <c r="J81" s="48"/>
      <c r="K81" s="1"/>
      <c r="L81" s="1"/>
      <c r="M81" s="13"/>
      <c r="N81" s="2"/>
      <c r="O81" s="2"/>
      <c r="P81" s="2"/>
      <c r="Q81" s="2"/>
    </row>
    <row r="82" ht="12.75">
      <c r="A82" s="10"/>
      <c r="B82" s="57" t="s">
        <v>62</v>
      </c>
      <c r="C82" s="1"/>
      <c r="D82" s="1"/>
      <c r="E82" s="58" t="s">
        <v>422</v>
      </c>
      <c r="F82" s="1"/>
      <c r="G82" s="1"/>
      <c r="H82" s="48"/>
      <c r="I82" s="1"/>
      <c r="J82" s="48"/>
      <c r="K82" s="1"/>
      <c r="L82" s="1"/>
      <c r="M82" s="13"/>
      <c r="N82" s="2"/>
      <c r="O82" s="2"/>
      <c r="P82" s="2"/>
      <c r="Q82" s="2"/>
    </row>
    <row r="83" thickBot="1" ht="12.75">
      <c r="A83" s="10"/>
      <c r="B83" s="59" t="s">
        <v>64</v>
      </c>
      <c r="C83" s="30"/>
      <c r="D83" s="30"/>
      <c r="E83" s="60" t="s">
        <v>65</v>
      </c>
      <c r="F83" s="30"/>
      <c r="G83" s="30"/>
      <c r="H83" s="61"/>
      <c r="I83" s="30"/>
      <c r="J83" s="61"/>
      <c r="K83" s="30"/>
      <c r="L83" s="30"/>
      <c r="M83" s="13"/>
      <c r="N83" s="2"/>
      <c r="O83" s="2"/>
      <c r="P83" s="2"/>
      <c r="Q83" s="2"/>
    </row>
    <row r="84" thickTop="1" ht="12.75">
      <c r="A84" s="10"/>
      <c r="B84" s="49">
        <v>10</v>
      </c>
      <c r="C84" s="50" t="s">
        <v>427</v>
      </c>
      <c r="D84" s="50" t="s">
        <v>7</v>
      </c>
      <c r="E84" s="50" t="s">
        <v>428</v>
      </c>
      <c r="F84" s="50" t="s">
        <v>7</v>
      </c>
      <c r="G84" s="51" t="s">
        <v>111</v>
      </c>
      <c r="H84" s="62">
        <v>4.4509999999999996</v>
      </c>
      <c r="I84" s="63">
        <v>0</v>
      </c>
      <c r="J84" s="64">
        <f>ROUND(H84*I84,2)</f>
        <v>0</v>
      </c>
      <c r="K84" s="65">
        <v>0.20999999999999999</v>
      </c>
      <c r="L84" s="66">
        <f>ROUND(J84*1.21,2)</f>
        <v>0</v>
      </c>
      <c r="M84" s="13"/>
      <c r="N84" s="2"/>
      <c r="O84" s="2"/>
      <c r="P84" s="2"/>
      <c r="Q84" s="41">
        <f>IF(ISNUMBER(K84),IF(H84&gt;0,IF(I84&gt;0,J84,0),0),0)</f>
        <v>0</v>
      </c>
      <c r="R84" s="9">
        <f>IF(ISNUMBER(K84)=FALSE,J84,0)</f>
        <v>0</v>
      </c>
    </row>
    <row r="85" ht="12.75">
      <c r="A85" s="10"/>
      <c r="B85" s="57" t="s">
        <v>58</v>
      </c>
      <c r="C85" s="1"/>
      <c r="D85" s="1"/>
      <c r="E85" s="58" t="s">
        <v>429</v>
      </c>
      <c r="F85" s="1"/>
      <c r="G85" s="1"/>
      <c r="H85" s="48"/>
      <c r="I85" s="1"/>
      <c r="J85" s="48"/>
      <c r="K85" s="1"/>
      <c r="L85" s="1"/>
      <c r="M85" s="13"/>
      <c r="N85" s="2"/>
      <c r="O85" s="2"/>
      <c r="P85" s="2"/>
      <c r="Q85" s="2"/>
    </row>
    <row r="86" ht="12.75">
      <c r="A86" s="10"/>
      <c r="B86" s="57" t="s">
        <v>60</v>
      </c>
      <c r="C86" s="1"/>
      <c r="D86" s="1"/>
      <c r="E86" s="58" t="s">
        <v>430</v>
      </c>
      <c r="F86" s="1"/>
      <c r="G86" s="1"/>
      <c r="H86" s="48"/>
      <c r="I86" s="1"/>
      <c r="J86" s="48"/>
      <c r="K86" s="1"/>
      <c r="L86" s="1"/>
      <c r="M86" s="13"/>
      <c r="N86" s="2"/>
      <c r="O86" s="2"/>
      <c r="P86" s="2"/>
      <c r="Q86" s="2"/>
    </row>
    <row r="87" ht="12.75">
      <c r="A87" s="10"/>
      <c r="B87" s="57" t="s">
        <v>62</v>
      </c>
      <c r="C87" s="1"/>
      <c r="D87" s="1"/>
      <c r="E87" s="58" t="s">
        <v>431</v>
      </c>
      <c r="F87" s="1"/>
      <c r="G87" s="1"/>
      <c r="H87" s="48"/>
      <c r="I87" s="1"/>
      <c r="J87" s="48"/>
      <c r="K87" s="1"/>
      <c r="L87" s="1"/>
      <c r="M87" s="13"/>
      <c r="N87" s="2"/>
      <c r="O87" s="2"/>
      <c r="P87" s="2"/>
      <c r="Q87" s="2"/>
    </row>
    <row r="88" thickBot="1" ht="12.75">
      <c r="A88" s="10"/>
      <c r="B88" s="59" t="s">
        <v>64</v>
      </c>
      <c r="C88" s="30"/>
      <c r="D88" s="30"/>
      <c r="E88" s="60" t="s">
        <v>65</v>
      </c>
      <c r="F88" s="30"/>
      <c r="G88" s="30"/>
      <c r="H88" s="61"/>
      <c r="I88" s="30"/>
      <c r="J88" s="61"/>
      <c r="K88" s="30"/>
      <c r="L88" s="30"/>
      <c r="M88" s="13"/>
      <c r="N88" s="2"/>
      <c r="O88" s="2"/>
      <c r="P88" s="2"/>
      <c r="Q88" s="2"/>
    </row>
    <row r="89" thickTop="1" ht="12.75">
      <c r="A89" s="10"/>
      <c r="B89" s="49">
        <v>11</v>
      </c>
      <c r="C89" s="50" t="s">
        <v>432</v>
      </c>
      <c r="D89" s="50" t="s">
        <v>7</v>
      </c>
      <c r="E89" s="50" t="s">
        <v>433</v>
      </c>
      <c r="F89" s="50" t="s">
        <v>7</v>
      </c>
      <c r="G89" s="51" t="s">
        <v>124</v>
      </c>
      <c r="H89" s="62">
        <v>10</v>
      </c>
      <c r="I89" s="63">
        <v>0</v>
      </c>
      <c r="J89" s="64">
        <f>ROUND(H89*I89,2)</f>
        <v>0</v>
      </c>
      <c r="K89" s="65">
        <v>0.20999999999999999</v>
      </c>
      <c r="L89" s="66">
        <f>ROUND(J89*1.21,2)</f>
        <v>0</v>
      </c>
      <c r="M89" s="13"/>
      <c r="N89" s="2"/>
      <c r="O89" s="2"/>
      <c r="P89" s="2"/>
      <c r="Q89" s="41">
        <f>IF(ISNUMBER(K89),IF(H89&gt;0,IF(I89&gt;0,J89,0),0),0)</f>
        <v>0</v>
      </c>
      <c r="R89" s="9">
        <f>IF(ISNUMBER(K89)=FALSE,J89,0)</f>
        <v>0</v>
      </c>
    </row>
    <row r="90" ht="12.75">
      <c r="A90" s="10"/>
      <c r="B90" s="57" t="s">
        <v>58</v>
      </c>
      <c r="C90" s="1"/>
      <c r="D90" s="1"/>
      <c r="E90" s="58" t="s">
        <v>434</v>
      </c>
      <c r="F90" s="1"/>
      <c r="G90" s="1"/>
      <c r="H90" s="48"/>
      <c r="I90" s="1"/>
      <c r="J90" s="48"/>
      <c r="K90" s="1"/>
      <c r="L90" s="1"/>
      <c r="M90" s="13"/>
      <c r="N90" s="2"/>
      <c r="O90" s="2"/>
      <c r="P90" s="2"/>
      <c r="Q90" s="2"/>
    </row>
    <row r="91" ht="12.75">
      <c r="A91" s="10"/>
      <c r="B91" s="57" t="s">
        <v>60</v>
      </c>
      <c r="C91" s="1"/>
      <c r="D91" s="1"/>
      <c r="E91" s="58" t="s">
        <v>435</v>
      </c>
      <c r="F91" s="1"/>
      <c r="G91" s="1"/>
      <c r="H91" s="48"/>
      <c r="I91" s="1"/>
      <c r="J91" s="48"/>
      <c r="K91" s="1"/>
      <c r="L91" s="1"/>
      <c r="M91" s="13"/>
      <c r="N91" s="2"/>
      <c r="O91" s="2"/>
      <c r="P91" s="2"/>
      <c r="Q91" s="2"/>
    </row>
    <row r="92" ht="12.75">
      <c r="A92" s="10"/>
      <c r="B92" s="57" t="s">
        <v>62</v>
      </c>
      <c r="C92" s="1"/>
      <c r="D92" s="1"/>
      <c r="E92" s="58" t="s">
        <v>422</v>
      </c>
      <c r="F92" s="1"/>
      <c r="G92" s="1"/>
      <c r="H92" s="48"/>
      <c r="I92" s="1"/>
      <c r="J92" s="48"/>
      <c r="K92" s="1"/>
      <c r="L92" s="1"/>
      <c r="M92" s="13"/>
      <c r="N92" s="2"/>
      <c r="O92" s="2"/>
      <c r="P92" s="2"/>
      <c r="Q92" s="2"/>
    </row>
    <row r="93" thickBot="1" ht="12.75">
      <c r="A93" s="10"/>
      <c r="B93" s="59" t="s">
        <v>64</v>
      </c>
      <c r="C93" s="30"/>
      <c r="D93" s="30"/>
      <c r="E93" s="60" t="s">
        <v>65</v>
      </c>
      <c r="F93" s="30"/>
      <c r="G93" s="30"/>
      <c r="H93" s="61"/>
      <c r="I93" s="30"/>
      <c r="J93" s="61"/>
      <c r="K93" s="30"/>
      <c r="L93" s="30"/>
      <c r="M93" s="13"/>
      <c r="N93" s="2"/>
      <c r="O93" s="2"/>
      <c r="P93" s="2"/>
      <c r="Q93" s="2"/>
    </row>
    <row r="94" thickTop="1" ht="12.75">
      <c r="A94" s="10"/>
      <c r="B94" s="49">
        <v>12</v>
      </c>
      <c r="C94" s="50" t="s">
        <v>436</v>
      </c>
      <c r="D94" s="50" t="s">
        <v>7</v>
      </c>
      <c r="E94" s="50" t="s">
        <v>437</v>
      </c>
      <c r="F94" s="50" t="s">
        <v>7</v>
      </c>
      <c r="G94" s="51" t="s">
        <v>111</v>
      </c>
      <c r="H94" s="62">
        <v>0.78500000000000003</v>
      </c>
      <c r="I94" s="63">
        <v>0</v>
      </c>
      <c r="J94" s="64">
        <f>ROUND(H94*I94,2)</f>
        <v>0</v>
      </c>
      <c r="K94" s="65">
        <v>0.20999999999999999</v>
      </c>
      <c r="L94" s="66">
        <f>ROUND(J94*1.21,2)</f>
        <v>0</v>
      </c>
      <c r="M94" s="13"/>
      <c r="N94" s="2"/>
      <c r="O94" s="2"/>
      <c r="P94" s="2"/>
      <c r="Q94" s="41">
        <f>IF(ISNUMBER(K94),IF(H94&gt;0,IF(I94&gt;0,J94,0),0),0)</f>
        <v>0</v>
      </c>
      <c r="R94" s="9">
        <f>IF(ISNUMBER(K94)=FALSE,J94,0)</f>
        <v>0</v>
      </c>
    </row>
    <row r="95" ht="12.75">
      <c r="A95" s="10"/>
      <c r="B95" s="57" t="s">
        <v>58</v>
      </c>
      <c r="C95" s="1"/>
      <c r="D95" s="1"/>
      <c r="E95" s="58" t="s">
        <v>438</v>
      </c>
      <c r="F95" s="1"/>
      <c r="G95" s="1"/>
      <c r="H95" s="48"/>
      <c r="I95" s="1"/>
      <c r="J95" s="48"/>
      <c r="K95" s="1"/>
      <c r="L95" s="1"/>
      <c r="M95" s="13"/>
      <c r="N95" s="2"/>
      <c r="O95" s="2"/>
      <c r="P95" s="2"/>
      <c r="Q95" s="2"/>
    </row>
    <row r="96" ht="12.75">
      <c r="A96" s="10"/>
      <c r="B96" s="57" t="s">
        <v>60</v>
      </c>
      <c r="C96" s="1"/>
      <c r="D96" s="1"/>
      <c r="E96" s="58" t="s">
        <v>439</v>
      </c>
      <c r="F96" s="1"/>
      <c r="G96" s="1"/>
      <c r="H96" s="48"/>
      <c r="I96" s="1"/>
      <c r="J96" s="48"/>
      <c r="K96" s="1"/>
      <c r="L96" s="1"/>
      <c r="M96" s="13"/>
      <c r="N96" s="2"/>
      <c r="O96" s="2"/>
      <c r="P96" s="2"/>
      <c r="Q96" s="2"/>
    </row>
    <row r="97" ht="12.75">
      <c r="A97" s="10"/>
      <c r="B97" s="57" t="s">
        <v>62</v>
      </c>
      <c r="C97" s="1"/>
      <c r="D97" s="1"/>
      <c r="E97" s="58" t="s">
        <v>440</v>
      </c>
      <c r="F97" s="1"/>
      <c r="G97" s="1"/>
      <c r="H97" s="48"/>
      <c r="I97" s="1"/>
      <c r="J97" s="48"/>
      <c r="K97" s="1"/>
      <c r="L97" s="1"/>
      <c r="M97" s="13"/>
      <c r="N97" s="2"/>
      <c r="O97" s="2"/>
      <c r="P97" s="2"/>
      <c r="Q97" s="2"/>
    </row>
    <row r="98" thickBot="1" ht="12.75">
      <c r="A98" s="10"/>
      <c r="B98" s="59" t="s">
        <v>64</v>
      </c>
      <c r="C98" s="30"/>
      <c r="D98" s="30"/>
      <c r="E98" s="60" t="s">
        <v>65</v>
      </c>
      <c r="F98" s="30"/>
      <c r="G98" s="30"/>
      <c r="H98" s="61"/>
      <c r="I98" s="30"/>
      <c r="J98" s="61"/>
      <c r="K98" s="30"/>
      <c r="L98" s="30"/>
      <c r="M98" s="13"/>
      <c r="N98" s="2"/>
      <c r="O98" s="2"/>
      <c r="P98" s="2"/>
      <c r="Q98" s="2"/>
    </row>
    <row r="99" thickTop="1" thickBot="1" ht="25" customHeight="1">
      <c r="A99" s="10"/>
      <c r="B99" s="1"/>
      <c r="C99" s="67">
        <v>2</v>
      </c>
      <c r="D99" s="1"/>
      <c r="E99" s="67" t="s">
        <v>103</v>
      </c>
      <c r="F99" s="1"/>
      <c r="G99" s="68" t="s">
        <v>95</v>
      </c>
      <c r="H99" s="69">
        <f>J54+J59+J64+J69+J74+J79+J84+J89+J94</f>
        <v>0</v>
      </c>
      <c r="I99" s="68" t="s">
        <v>96</v>
      </c>
      <c r="J99" s="70">
        <f>(L99-H99)</f>
        <v>0</v>
      </c>
      <c r="K99" s="68" t="s">
        <v>97</v>
      </c>
      <c r="L99" s="71">
        <f>ROUND((J54+J59+J64+J69+J74+J79+J84+J89+J94)*1.21,2)</f>
        <v>0</v>
      </c>
      <c r="M99" s="13"/>
      <c r="N99" s="2"/>
      <c r="O99" s="2"/>
      <c r="P99" s="2"/>
      <c r="Q99" s="41">
        <f>0+Q54+Q59+Q64+Q69+Q74+Q79+Q84+Q89+Q94</f>
        <v>0</v>
      </c>
      <c r="R99" s="9">
        <f>0+R54+R59+R64+R69+R74+R79+R84+R89+R94</f>
        <v>0</v>
      </c>
      <c r="S99" s="72">
        <f>Q99*(1+J99)+R99</f>
        <v>0</v>
      </c>
    </row>
    <row r="100" thickTop="1" thickBot="1" ht="25" customHeight="1">
      <c r="A100" s="10"/>
      <c r="B100" s="73"/>
      <c r="C100" s="73"/>
      <c r="D100" s="73"/>
      <c r="E100" s="73"/>
      <c r="F100" s="73"/>
      <c r="G100" s="74" t="s">
        <v>98</v>
      </c>
      <c r="H100" s="75">
        <f>0+J54+J59+J64+J69+J74+J79+J84+J89+J94</f>
        <v>0</v>
      </c>
      <c r="I100" s="74" t="s">
        <v>99</v>
      </c>
      <c r="J100" s="76">
        <f>0+J99</f>
        <v>0</v>
      </c>
      <c r="K100" s="74" t="s">
        <v>100</v>
      </c>
      <c r="L100" s="77">
        <f>0+L99</f>
        <v>0</v>
      </c>
      <c r="M100" s="13"/>
      <c r="N100" s="2"/>
      <c r="O100" s="2"/>
      <c r="P100" s="2"/>
      <c r="Q100" s="2"/>
    </row>
    <row r="101" ht="40" customHeight="1">
      <c r="A101" s="10"/>
      <c r="B101" s="82" t="s">
        <v>441</v>
      </c>
      <c r="C101" s="1"/>
      <c r="D101" s="1"/>
      <c r="E101" s="1"/>
      <c r="F101" s="1"/>
      <c r="G101" s="1"/>
      <c r="H101" s="48"/>
      <c r="I101" s="1"/>
      <c r="J101" s="48"/>
      <c r="K101" s="1"/>
      <c r="L101" s="1"/>
      <c r="M101" s="13"/>
      <c r="N101" s="2"/>
      <c r="O101" s="2"/>
      <c r="P101" s="2"/>
      <c r="Q101" s="2"/>
    </row>
    <row r="102" ht="12.75">
      <c r="A102" s="10"/>
      <c r="B102" s="49">
        <v>13</v>
      </c>
      <c r="C102" s="50" t="s">
        <v>442</v>
      </c>
      <c r="D102" s="50" t="s">
        <v>7</v>
      </c>
      <c r="E102" s="50" t="s">
        <v>443</v>
      </c>
      <c r="F102" s="50" t="s">
        <v>7</v>
      </c>
      <c r="G102" s="51" t="s">
        <v>124</v>
      </c>
      <c r="H102" s="52">
        <v>9</v>
      </c>
      <c r="I102" s="53">
        <v>0</v>
      </c>
      <c r="J102" s="54">
        <f>ROUND(H102*I102,2)</f>
        <v>0</v>
      </c>
      <c r="K102" s="55">
        <v>0.20999999999999999</v>
      </c>
      <c r="L102" s="56">
        <f>ROUND(J102*1.21,2)</f>
        <v>0</v>
      </c>
      <c r="M102" s="13"/>
      <c r="N102" s="2"/>
      <c r="O102" s="2"/>
      <c r="P102" s="2"/>
      <c r="Q102" s="41">
        <f>IF(ISNUMBER(K102),IF(H102&gt;0,IF(I102&gt;0,J102,0),0),0)</f>
        <v>0</v>
      </c>
      <c r="R102" s="9">
        <f>IF(ISNUMBER(K102)=FALSE,J102,0)</f>
        <v>0</v>
      </c>
    </row>
    <row r="103" ht="12.75">
      <c r="A103" s="10"/>
      <c r="B103" s="57" t="s">
        <v>58</v>
      </c>
      <c r="C103" s="1"/>
      <c r="D103" s="1"/>
      <c r="E103" s="58" t="s">
        <v>444</v>
      </c>
      <c r="F103" s="1"/>
      <c r="G103" s="1"/>
      <c r="H103" s="48"/>
      <c r="I103" s="1"/>
      <c r="J103" s="48"/>
      <c r="K103" s="1"/>
      <c r="L103" s="1"/>
      <c r="M103" s="13"/>
      <c r="N103" s="2"/>
      <c r="O103" s="2"/>
      <c r="P103" s="2"/>
      <c r="Q103" s="2"/>
    </row>
    <row r="104" ht="12.75">
      <c r="A104" s="10"/>
      <c r="B104" s="57" t="s">
        <v>60</v>
      </c>
      <c r="C104" s="1"/>
      <c r="D104" s="1"/>
      <c r="E104" s="58" t="s">
        <v>445</v>
      </c>
      <c r="F104" s="1"/>
      <c r="G104" s="1"/>
      <c r="H104" s="48"/>
      <c r="I104" s="1"/>
      <c r="J104" s="48"/>
      <c r="K104" s="1"/>
      <c r="L104" s="1"/>
      <c r="M104" s="13"/>
      <c r="N104" s="2"/>
      <c r="O104" s="2"/>
      <c r="P104" s="2"/>
      <c r="Q104" s="2"/>
    </row>
    <row r="105" ht="12.75">
      <c r="A105" s="10"/>
      <c r="B105" s="57" t="s">
        <v>62</v>
      </c>
      <c r="C105" s="1"/>
      <c r="D105" s="1"/>
      <c r="E105" s="58" t="s">
        <v>446</v>
      </c>
      <c r="F105" s="1"/>
      <c r="G105" s="1"/>
      <c r="H105" s="48"/>
      <c r="I105" s="1"/>
      <c r="J105" s="48"/>
      <c r="K105" s="1"/>
      <c r="L105" s="1"/>
      <c r="M105" s="13"/>
      <c r="N105" s="2"/>
      <c r="O105" s="2"/>
      <c r="P105" s="2"/>
      <c r="Q105" s="2"/>
    </row>
    <row r="106" thickBot="1" ht="12.75">
      <c r="A106" s="10"/>
      <c r="B106" s="59" t="s">
        <v>64</v>
      </c>
      <c r="C106" s="30"/>
      <c r="D106" s="30"/>
      <c r="E106" s="60" t="s">
        <v>65</v>
      </c>
      <c r="F106" s="30"/>
      <c r="G106" s="30"/>
      <c r="H106" s="61"/>
      <c r="I106" s="30"/>
      <c r="J106" s="61"/>
      <c r="K106" s="30"/>
      <c r="L106" s="30"/>
      <c r="M106" s="13"/>
      <c r="N106" s="2"/>
      <c r="O106" s="2"/>
      <c r="P106" s="2"/>
      <c r="Q106" s="2"/>
    </row>
    <row r="107" thickTop="1" ht="12.75">
      <c r="A107" s="10"/>
      <c r="B107" s="49">
        <v>14</v>
      </c>
      <c r="C107" s="50" t="s">
        <v>447</v>
      </c>
      <c r="D107" s="50" t="s">
        <v>7</v>
      </c>
      <c r="E107" s="50" t="s">
        <v>448</v>
      </c>
      <c r="F107" s="50" t="s">
        <v>7</v>
      </c>
      <c r="G107" s="51" t="s">
        <v>111</v>
      </c>
      <c r="H107" s="62">
        <v>1.766</v>
      </c>
      <c r="I107" s="63">
        <v>0</v>
      </c>
      <c r="J107" s="64">
        <f>ROUND(H107*I107,2)</f>
        <v>0</v>
      </c>
      <c r="K107" s="65">
        <v>0.20999999999999999</v>
      </c>
      <c r="L107" s="66">
        <f>ROUND(J107*1.21,2)</f>
        <v>0</v>
      </c>
      <c r="M107" s="13"/>
      <c r="N107" s="2"/>
      <c r="O107" s="2"/>
      <c r="P107" s="2"/>
      <c r="Q107" s="41">
        <f>IF(ISNUMBER(K107),IF(H107&gt;0,IF(I107&gt;0,J107,0),0),0)</f>
        <v>0</v>
      </c>
      <c r="R107" s="9">
        <f>IF(ISNUMBER(K107)=FALSE,J107,0)</f>
        <v>0</v>
      </c>
    </row>
    <row r="108" ht="12.75">
      <c r="A108" s="10"/>
      <c r="B108" s="57" t="s">
        <v>58</v>
      </c>
      <c r="C108" s="1"/>
      <c r="D108" s="1"/>
      <c r="E108" s="58" t="s">
        <v>449</v>
      </c>
      <c r="F108" s="1"/>
      <c r="G108" s="1"/>
      <c r="H108" s="48"/>
      <c r="I108" s="1"/>
      <c r="J108" s="48"/>
      <c r="K108" s="1"/>
      <c r="L108" s="1"/>
      <c r="M108" s="13"/>
      <c r="N108" s="2"/>
      <c r="O108" s="2"/>
      <c r="P108" s="2"/>
      <c r="Q108" s="2"/>
    </row>
    <row r="109" ht="12.75">
      <c r="A109" s="10"/>
      <c r="B109" s="57" t="s">
        <v>60</v>
      </c>
      <c r="C109" s="1"/>
      <c r="D109" s="1"/>
      <c r="E109" s="58" t="s">
        <v>450</v>
      </c>
      <c r="F109" s="1"/>
      <c r="G109" s="1"/>
      <c r="H109" s="48"/>
      <c r="I109" s="1"/>
      <c r="J109" s="48"/>
      <c r="K109" s="1"/>
      <c r="L109" s="1"/>
      <c r="M109" s="13"/>
      <c r="N109" s="2"/>
      <c r="O109" s="2"/>
      <c r="P109" s="2"/>
      <c r="Q109" s="2"/>
    </row>
    <row r="110" ht="12.75">
      <c r="A110" s="10"/>
      <c r="B110" s="57" t="s">
        <v>62</v>
      </c>
      <c r="C110" s="1"/>
      <c r="D110" s="1"/>
      <c r="E110" s="58" t="s">
        <v>431</v>
      </c>
      <c r="F110" s="1"/>
      <c r="G110" s="1"/>
      <c r="H110" s="48"/>
      <c r="I110" s="1"/>
      <c r="J110" s="48"/>
      <c r="K110" s="1"/>
      <c r="L110" s="1"/>
      <c r="M110" s="13"/>
      <c r="N110" s="2"/>
      <c r="O110" s="2"/>
      <c r="P110" s="2"/>
      <c r="Q110" s="2"/>
    </row>
    <row r="111" thickBot="1" ht="12.75">
      <c r="A111" s="10"/>
      <c r="B111" s="59" t="s">
        <v>64</v>
      </c>
      <c r="C111" s="30"/>
      <c r="D111" s="30"/>
      <c r="E111" s="60" t="s">
        <v>65</v>
      </c>
      <c r="F111" s="30"/>
      <c r="G111" s="30"/>
      <c r="H111" s="61"/>
      <c r="I111" s="30"/>
      <c r="J111" s="61"/>
      <c r="K111" s="30"/>
      <c r="L111" s="30"/>
      <c r="M111" s="13"/>
      <c r="N111" s="2"/>
      <c r="O111" s="2"/>
      <c r="P111" s="2"/>
      <c r="Q111" s="2"/>
    </row>
    <row r="112" thickTop="1" ht="12.75">
      <c r="A112" s="10"/>
      <c r="B112" s="49">
        <v>15</v>
      </c>
      <c r="C112" s="50" t="s">
        <v>451</v>
      </c>
      <c r="D112" s="50" t="s">
        <v>7</v>
      </c>
      <c r="E112" s="50" t="s">
        <v>452</v>
      </c>
      <c r="F112" s="50" t="s">
        <v>7</v>
      </c>
      <c r="G112" s="51" t="s">
        <v>124</v>
      </c>
      <c r="H112" s="62">
        <v>14.699999999999999</v>
      </c>
      <c r="I112" s="63">
        <v>0</v>
      </c>
      <c r="J112" s="64">
        <f>ROUND(H112*I112,2)</f>
        <v>0</v>
      </c>
      <c r="K112" s="65">
        <v>0.20999999999999999</v>
      </c>
      <c r="L112" s="66">
        <f>ROUND(J112*1.21,2)</f>
        <v>0</v>
      </c>
      <c r="M112" s="13"/>
      <c r="N112" s="2"/>
      <c r="O112" s="2"/>
      <c r="P112" s="2"/>
      <c r="Q112" s="41">
        <f>IF(ISNUMBER(K112),IF(H112&gt;0,IF(I112&gt;0,J112,0),0),0)</f>
        <v>0</v>
      </c>
      <c r="R112" s="9">
        <f>IF(ISNUMBER(K112)=FALSE,J112,0)</f>
        <v>0</v>
      </c>
    </row>
    <row r="113" ht="12.75">
      <c r="A113" s="10"/>
      <c r="B113" s="57" t="s">
        <v>58</v>
      </c>
      <c r="C113" s="1"/>
      <c r="D113" s="1"/>
      <c r="E113" s="58" t="s">
        <v>453</v>
      </c>
      <c r="F113" s="1"/>
      <c r="G113" s="1"/>
      <c r="H113" s="48"/>
      <c r="I113" s="1"/>
      <c r="J113" s="48"/>
      <c r="K113" s="1"/>
      <c r="L113" s="1"/>
      <c r="M113" s="13"/>
      <c r="N113" s="2"/>
      <c r="O113" s="2"/>
      <c r="P113" s="2"/>
      <c r="Q113" s="2"/>
    </row>
    <row r="114" ht="12.75">
      <c r="A114" s="10"/>
      <c r="B114" s="57" t="s">
        <v>60</v>
      </c>
      <c r="C114" s="1"/>
      <c r="D114" s="1"/>
      <c r="E114" s="58" t="s">
        <v>454</v>
      </c>
      <c r="F114" s="1"/>
      <c r="G114" s="1"/>
      <c r="H114" s="48"/>
      <c r="I114" s="1"/>
      <c r="J114" s="48"/>
      <c r="K114" s="1"/>
      <c r="L114" s="1"/>
      <c r="M114" s="13"/>
      <c r="N114" s="2"/>
      <c r="O114" s="2"/>
      <c r="P114" s="2"/>
      <c r="Q114" s="2"/>
    </row>
    <row r="115" ht="12.75">
      <c r="A115" s="10"/>
      <c r="B115" s="57" t="s">
        <v>62</v>
      </c>
      <c r="C115" s="1"/>
      <c r="D115" s="1"/>
      <c r="E115" s="58" t="s">
        <v>455</v>
      </c>
      <c r="F115" s="1"/>
      <c r="G115" s="1"/>
      <c r="H115" s="48"/>
      <c r="I115" s="1"/>
      <c r="J115" s="48"/>
      <c r="K115" s="1"/>
      <c r="L115" s="1"/>
      <c r="M115" s="13"/>
      <c r="N115" s="2"/>
      <c r="O115" s="2"/>
      <c r="P115" s="2"/>
      <c r="Q115" s="2"/>
    </row>
    <row r="116" thickBot="1" ht="12.75">
      <c r="A116" s="10"/>
      <c r="B116" s="59" t="s">
        <v>64</v>
      </c>
      <c r="C116" s="30"/>
      <c r="D116" s="30"/>
      <c r="E116" s="60" t="s">
        <v>65</v>
      </c>
      <c r="F116" s="30"/>
      <c r="G116" s="30"/>
      <c r="H116" s="61"/>
      <c r="I116" s="30"/>
      <c r="J116" s="61"/>
      <c r="K116" s="30"/>
      <c r="L116" s="30"/>
      <c r="M116" s="13"/>
      <c r="N116" s="2"/>
      <c r="O116" s="2"/>
      <c r="P116" s="2"/>
      <c r="Q116" s="2"/>
    </row>
    <row r="117" thickTop="1" ht="12.75">
      <c r="A117" s="10"/>
      <c r="B117" s="49">
        <v>16</v>
      </c>
      <c r="C117" s="50" t="s">
        <v>456</v>
      </c>
      <c r="D117" s="50" t="s">
        <v>7</v>
      </c>
      <c r="E117" s="50" t="s">
        <v>457</v>
      </c>
      <c r="F117" s="50" t="s">
        <v>7</v>
      </c>
      <c r="G117" s="51" t="s">
        <v>111</v>
      </c>
      <c r="H117" s="62">
        <v>3.4620000000000002</v>
      </c>
      <c r="I117" s="63">
        <v>0</v>
      </c>
      <c r="J117" s="64">
        <f>ROUND(H117*I117,2)</f>
        <v>0</v>
      </c>
      <c r="K117" s="65">
        <v>0.20999999999999999</v>
      </c>
      <c r="L117" s="66">
        <f>ROUND(J117*1.21,2)</f>
        <v>0</v>
      </c>
      <c r="M117" s="13"/>
      <c r="N117" s="2"/>
      <c r="O117" s="2"/>
      <c r="P117" s="2"/>
      <c r="Q117" s="41">
        <f>IF(ISNUMBER(K117),IF(H117&gt;0,IF(I117&gt;0,J117,0),0),0)</f>
        <v>0</v>
      </c>
      <c r="R117" s="9">
        <f>IF(ISNUMBER(K117)=FALSE,J117,0)</f>
        <v>0</v>
      </c>
    </row>
    <row r="118" ht="12.75">
      <c r="A118" s="10"/>
      <c r="B118" s="57" t="s">
        <v>58</v>
      </c>
      <c r="C118" s="1"/>
      <c r="D118" s="1"/>
      <c r="E118" s="58" t="s">
        <v>7</v>
      </c>
      <c r="F118" s="1"/>
      <c r="G118" s="1"/>
      <c r="H118" s="48"/>
      <c r="I118" s="1"/>
      <c r="J118" s="48"/>
      <c r="K118" s="1"/>
      <c r="L118" s="1"/>
      <c r="M118" s="13"/>
      <c r="N118" s="2"/>
      <c r="O118" s="2"/>
      <c r="P118" s="2"/>
      <c r="Q118" s="2"/>
    </row>
    <row r="119" ht="12.75">
      <c r="A119" s="10"/>
      <c r="B119" s="57" t="s">
        <v>60</v>
      </c>
      <c r="C119" s="1"/>
      <c r="D119" s="1"/>
      <c r="E119" s="58" t="s">
        <v>458</v>
      </c>
      <c r="F119" s="1"/>
      <c r="G119" s="1"/>
      <c r="H119" s="48"/>
      <c r="I119" s="1"/>
      <c r="J119" s="48"/>
      <c r="K119" s="1"/>
      <c r="L119" s="1"/>
      <c r="M119" s="13"/>
      <c r="N119" s="2"/>
      <c r="O119" s="2"/>
      <c r="P119" s="2"/>
      <c r="Q119" s="2"/>
    </row>
    <row r="120" ht="12.75">
      <c r="A120" s="10"/>
      <c r="B120" s="57" t="s">
        <v>62</v>
      </c>
      <c r="C120" s="1"/>
      <c r="D120" s="1"/>
      <c r="E120" s="58" t="s">
        <v>459</v>
      </c>
      <c r="F120" s="1"/>
      <c r="G120" s="1"/>
      <c r="H120" s="48"/>
      <c r="I120" s="1"/>
      <c r="J120" s="48"/>
      <c r="K120" s="1"/>
      <c r="L120" s="1"/>
      <c r="M120" s="13"/>
      <c r="N120" s="2"/>
      <c r="O120" s="2"/>
      <c r="P120" s="2"/>
      <c r="Q120" s="2"/>
    </row>
    <row r="121" thickBot="1" ht="12.75">
      <c r="A121" s="10"/>
      <c r="B121" s="59" t="s">
        <v>64</v>
      </c>
      <c r="C121" s="30"/>
      <c r="D121" s="30"/>
      <c r="E121" s="60" t="s">
        <v>65</v>
      </c>
      <c r="F121" s="30"/>
      <c r="G121" s="30"/>
      <c r="H121" s="61"/>
      <c r="I121" s="30"/>
      <c r="J121" s="61"/>
      <c r="K121" s="30"/>
      <c r="L121" s="30"/>
      <c r="M121" s="13"/>
      <c r="N121" s="2"/>
      <c r="O121" s="2"/>
      <c r="P121" s="2"/>
      <c r="Q121" s="2"/>
    </row>
    <row r="122" thickTop="1" thickBot="1" ht="25" customHeight="1">
      <c r="A122" s="10"/>
      <c r="B122" s="1"/>
      <c r="C122" s="67">
        <v>3</v>
      </c>
      <c r="D122" s="1"/>
      <c r="E122" s="67" t="s">
        <v>388</v>
      </c>
      <c r="F122" s="1"/>
      <c r="G122" s="68" t="s">
        <v>95</v>
      </c>
      <c r="H122" s="69">
        <f>J102+J107+J112+J117</f>
        <v>0</v>
      </c>
      <c r="I122" s="68" t="s">
        <v>96</v>
      </c>
      <c r="J122" s="70">
        <f>(L122-H122)</f>
        <v>0</v>
      </c>
      <c r="K122" s="68" t="s">
        <v>97</v>
      </c>
      <c r="L122" s="71">
        <f>ROUND((J102+J107+J112+J117)*1.21,2)</f>
        <v>0</v>
      </c>
      <c r="M122" s="13"/>
      <c r="N122" s="2"/>
      <c r="O122" s="2"/>
      <c r="P122" s="2"/>
      <c r="Q122" s="41">
        <f>0+Q102+Q107+Q112+Q117</f>
        <v>0</v>
      </c>
      <c r="R122" s="9">
        <f>0+R102+R107+R112+R117</f>
        <v>0</v>
      </c>
      <c r="S122" s="72">
        <f>Q122*(1+J122)+R122</f>
        <v>0</v>
      </c>
    </row>
    <row r="123" thickTop="1" thickBot="1" ht="25" customHeight="1">
      <c r="A123" s="10"/>
      <c r="B123" s="73"/>
      <c r="C123" s="73"/>
      <c r="D123" s="73"/>
      <c r="E123" s="73"/>
      <c r="F123" s="73"/>
      <c r="G123" s="74" t="s">
        <v>98</v>
      </c>
      <c r="H123" s="75">
        <f>0+J102+J107+J112+J117</f>
        <v>0</v>
      </c>
      <c r="I123" s="74" t="s">
        <v>99</v>
      </c>
      <c r="J123" s="76">
        <f>0+J122</f>
        <v>0</v>
      </c>
      <c r="K123" s="74" t="s">
        <v>100</v>
      </c>
      <c r="L123" s="77">
        <f>0+L122</f>
        <v>0</v>
      </c>
      <c r="M123" s="13"/>
      <c r="N123" s="2"/>
      <c r="O123" s="2"/>
      <c r="P123" s="2"/>
      <c r="Q123" s="2"/>
    </row>
    <row r="124" ht="40" customHeight="1">
      <c r="A124" s="10"/>
      <c r="B124" s="82" t="s">
        <v>245</v>
      </c>
      <c r="C124" s="1"/>
      <c r="D124" s="1"/>
      <c r="E124" s="1"/>
      <c r="F124" s="1"/>
      <c r="G124" s="1"/>
      <c r="H124" s="48"/>
      <c r="I124" s="1"/>
      <c r="J124" s="48"/>
      <c r="K124" s="1"/>
      <c r="L124" s="1"/>
      <c r="M124" s="13"/>
      <c r="N124" s="2"/>
      <c r="O124" s="2"/>
      <c r="P124" s="2"/>
      <c r="Q124" s="2"/>
    </row>
    <row r="125" ht="12.75">
      <c r="A125" s="10"/>
      <c r="B125" s="49">
        <v>17</v>
      </c>
      <c r="C125" s="50" t="s">
        <v>460</v>
      </c>
      <c r="D125" s="50" t="s">
        <v>7</v>
      </c>
      <c r="E125" s="50" t="s">
        <v>461</v>
      </c>
      <c r="F125" s="50" t="s">
        <v>7</v>
      </c>
      <c r="G125" s="51" t="s">
        <v>124</v>
      </c>
      <c r="H125" s="52">
        <v>8.4000000000000004</v>
      </c>
      <c r="I125" s="53">
        <v>0</v>
      </c>
      <c r="J125" s="54">
        <f>ROUND(H125*I125,2)</f>
        <v>0</v>
      </c>
      <c r="K125" s="55">
        <v>0.20999999999999999</v>
      </c>
      <c r="L125" s="56">
        <f>ROUND(J125*1.21,2)</f>
        <v>0</v>
      </c>
      <c r="M125" s="13"/>
      <c r="N125" s="2"/>
      <c r="O125" s="2"/>
      <c r="P125" s="2"/>
      <c r="Q125" s="41">
        <f>IF(ISNUMBER(K125),IF(H125&gt;0,IF(I125&gt;0,J125,0),0),0)</f>
        <v>0</v>
      </c>
      <c r="R125" s="9">
        <f>IF(ISNUMBER(K125)=FALSE,J125,0)</f>
        <v>0</v>
      </c>
    </row>
    <row r="126" ht="12.75">
      <c r="A126" s="10"/>
      <c r="B126" s="57" t="s">
        <v>58</v>
      </c>
      <c r="C126" s="1"/>
      <c r="D126" s="1"/>
      <c r="E126" s="58" t="s">
        <v>462</v>
      </c>
      <c r="F126" s="1"/>
      <c r="G126" s="1"/>
      <c r="H126" s="48"/>
      <c r="I126" s="1"/>
      <c r="J126" s="48"/>
      <c r="K126" s="1"/>
      <c r="L126" s="1"/>
      <c r="M126" s="13"/>
      <c r="N126" s="2"/>
      <c r="O126" s="2"/>
      <c r="P126" s="2"/>
      <c r="Q126" s="2"/>
    </row>
    <row r="127" ht="12.75">
      <c r="A127" s="10"/>
      <c r="B127" s="57" t="s">
        <v>60</v>
      </c>
      <c r="C127" s="1"/>
      <c r="D127" s="1"/>
      <c r="E127" s="58" t="s">
        <v>463</v>
      </c>
      <c r="F127" s="1"/>
      <c r="G127" s="1"/>
      <c r="H127" s="48"/>
      <c r="I127" s="1"/>
      <c r="J127" s="48"/>
      <c r="K127" s="1"/>
      <c r="L127" s="1"/>
      <c r="M127" s="13"/>
      <c r="N127" s="2"/>
      <c r="O127" s="2"/>
      <c r="P127" s="2"/>
      <c r="Q127" s="2"/>
    </row>
    <row r="128" ht="12.75">
      <c r="A128" s="10"/>
      <c r="B128" s="57" t="s">
        <v>62</v>
      </c>
      <c r="C128" s="1"/>
      <c r="D128" s="1"/>
      <c r="E128" s="58" t="s">
        <v>255</v>
      </c>
      <c r="F128" s="1"/>
      <c r="G128" s="1"/>
      <c r="H128" s="48"/>
      <c r="I128" s="1"/>
      <c r="J128" s="48"/>
      <c r="K128" s="1"/>
      <c r="L128" s="1"/>
      <c r="M128" s="13"/>
      <c r="N128" s="2"/>
      <c r="O128" s="2"/>
      <c r="P128" s="2"/>
      <c r="Q128" s="2"/>
    </row>
    <row r="129" thickBot="1" ht="12.75">
      <c r="A129" s="10"/>
      <c r="B129" s="59" t="s">
        <v>64</v>
      </c>
      <c r="C129" s="30"/>
      <c r="D129" s="30"/>
      <c r="E129" s="60" t="s">
        <v>65</v>
      </c>
      <c r="F129" s="30"/>
      <c r="G129" s="30"/>
      <c r="H129" s="61"/>
      <c r="I129" s="30"/>
      <c r="J129" s="61"/>
      <c r="K129" s="30"/>
      <c r="L129" s="30"/>
      <c r="M129" s="13"/>
      <c r="N129" s="2"/>
      <c r="O129" s="2"/>
      <c r="P129" s="2"/>
      <c r="Q129" s="2"/>
    </row>
    <row r="130" thickTop="1" thickBot="1" ht="25" customHeight="1">
      <c r="A130" s="10"/>
      <c r="B130" s="1"/>
      <c r="C130" s="67">
        <v>4</v>
      </c>
      <c r="D130" s="1"/>
      <c r="E130" s="67" t="s">
        <v>104</v>
      </c>
      <c r="F130" s="1"/>
      <c r="G130" s="68" t="s">
        <v>95</v>
      </c>
      <c r="H130" s="69">
        <f>0+J125</f>
        <v>0</v>
      </c>
      <c r="I130" s="68" t="s">
        <v>96</v>
      </c>
      <c r="J130" s="70">
        <f>(L130-H130)</f>
        <v>0</v>
      </c>
      <c r="K130" s="68" t="s">
        <v>97</v>
      </c>
      <c r="L130" s="71">
        <f>ROUND((0+J125)*1.21,2)</f>
        <v>0</v>
      </c>
      <c r="M130" s="13"/>
      <c r="N130" s="2"/>
      <c r="O130" s="2"/>
      <c r="P130" s="2"/>
      <c r="Q130" s="41">
        <f>0+Q125</f>
        <v>0</v>
      </c>
      <c r="R130" s="9">
        <f>0+R125</f>
        <v>0</v>
      </c>
      <c r="S130" s="72">
        <f>Q130*(1+J130)+R130</f>
        <v>0</v>
      </c>
    </row>
    <row r="131" thickTop="1" thickBot="1" ht="25" customHeight="1">
      <c r="A131" s="10"/>
      <c r="B131" s="73"/>
      <c r="C131" s="73"/>
      <c r="D131" s="73"/>
      <c r="E131" s="73"/>
      <c r="F131" s="73"/>
      <c r="G131" s="74" t="s">
        <v>98</v>
      </c>
      <c r="H131" s="75">
        <f>0+J125</f>
        <v>0</v>
      </c>
      <c r="I131" s="74" t="s">
        <v>99</v>
      </c>
      <c r="J131" s="76">
        <f>0+J130</f>
        <v>0</v>
      </c>
      <c r="K131" s="74" t="s">
        <v>100</v>
      </c>
      <c r="L131" s="77">
        <f>0+L130</f>
        <v>0</v>
      </c>
      <c r="M131" s="13"/>
      <c r="N131" s="2"/>
      <c r="O131" s="2"/>
      <c r="P131" s="2"/>
      <c r="Q131" s="2"/>
    </row>
    <row r="132" ht="40" customHeight="1">
      <c r="A132" s="10"/>
      <c r="B132" s="82" t="s">
        <v>464</v>
      </c>
      <c r="C132" s="1"/>
      <c r="D132" s="1"/>
      <c r="E132" s="1"/>
      <c r="F132" s="1"/>
      <c r="G132" s="1"/>
      <c r="H132" s="48"/>
      <c r="I132" s="1"/>
      <c r="J132" s="48"/>
      <c r="K132" s="1"/>
      <c r="L132" s="1"/>
      <c r="M132" s="13"/>
      <c r="N132" s="2"/>
      <c r="O132" s="2"/>
      <c r="P132" s="2"/>
      <c r="Q132" s="2"/>
    </row>
    <row r="133" ht="12.75">
      <c r="A133" s="10"/>
      <c r="B133" s="49">
        <v>18</v>
      </c>
      <c r="C133" s="50" t="s">
        <v>465</v>
      </c>
      <c r="D133" s="50" t="s">
        <v>7</v>
      </c>
      <c r="E133" s="50" t="s">
        <v>466</v>
      </c>
      <c r="F133" s="50" t="s">
        <v>7</v>
      </c>
      <c r="G133" s="51" t="s">
        <v>131</v>
      </c>
      <c r="H133" s="52">
        <v>29.399999999999999</v>
      </c>
      <c r="I133" s="53">
        <v>0</v>
      </c>
      <c r="J133" s="54">
        <f>ROUND(H133*I133,2)</f>
        <v>0</v>
      </c>
      <c r="K133" s="55">
        <v>0.20999999999999999</v>
      </c>
      <c r="L133" s="56">
        <f>ROUND(J133*1.21,2)</f>
        <v>0</v>
      </c>
      <c r="M133" s="13"/>
      <c r="N133" s="2"/>
      <c r="O133" s="2"/>
      <c r="P133" s="2"/>
      <c r="Q133" s="41">
        <f>IF(ISNUMBER(K133),IF(H133&gt;0,IF(I133&gt;0,J133,0),0),0)</f>
        <v>0</v>
      </c>
      <c r="R133" s="9">
        <f>IF(ISNUMBER(K133)=FALSE,J133,0)</f>
        <v>0</v>
      </c>
    </row>
    <row r="134" ht="12.75">
      <c r="A134" s="10"/>
      <c r="B134" s="57" t="s">
        <v>58</v>
      </c>
      <c r="C134" s="1"/>
      <c r="D134" s="1"/>
      <c r="E134" s="58" t="s">
        <v>467</v>
      </c>
      <c r="F134" s="1"/>
      <c r="G134" s="1"/>
      <c r="H134" s="48"/>
      <c r="I134" s="1"/>
      <c r="J134" s="48"/>
      <c r="K134" s="1"/>
      <c r="L134" s="1"/>
      <c r="M134" s="13"/>
      <c r="N134" s="2"/>
      <c r="O134" s="2"/>
      <c r="P134" s="2"/>
      <c r="Q134" s="2"/>
    </row>
    <row r="135" ht="12.75">
      <c r="A135" s="10"/>
      <c r="B135" s="57" t="s">
        <v>60</v>
      </c>
      <c r="C135" s="1"/>
      <c r="D135" s="1"/>
      <c r="E135" s="58" t="s">
        <v>468</v>
      </c>
      <c r="F135" s="1"/>
      <c r="G135" s="1"/>
      <c r="H135" s="48"/>
      <c r="I135" s="1"/>
      <c r="J135" s="48"/>
      <c r="K135" s="1"/>
      <c r="L135" s="1"/>
      <c r="M135" s="13"/>
      <c r="N135" s="2"/>
      <c r="O135" s="2"/>
      <c r="P135" s="2"/>
      <c r="Q135" s="2"/>
    </row>
    <row r="136" ht="12.75">
      <c r="A136" s="10"/>
      <c r="B136" s="57" t="s">
        <v>62</v>
      </c>
      <c r="C136" s="1"/>
      <c r="D136" s="1"/>
      <c r="E136" s="58" t="s">
        <v>469</v>
      </c>
      <c r="F136" s="1"/>
      <c r="G136" s="1"/>
      <c r="H136" s="48"/>
      <c r="I136" s="1"/>
      <c r="J136" s="48"/>
      <c r="K136" s="1"/>
      <c r="L136" s="1"/>
      <c r="M136" s="13"/>
      <c r="N136" s="2"/>
      <c r="O136" s="2"/>
      <c r="P136" s="2"/>
      <c r="Q136" s="2"/>
    </row>
    <row r="137" thickBot="1" ht="12.75">
      <c r="A137" s="10"/>
      <c r="B137" s="59" t="s">
        <v>64</v>
      </c>
      <c r="C137" s="30"/>
      <c r="D137" s="30"/>
      <c r="E137" s="60" t="s">
        <v>65</v>
      </c>
      <c r="F137" s="30"/>
      <c r="G137" s="30"/>
      <c r="H137" s="61"/>
      <c r="I137" s="30"/>
      <c r="J137" s="61"/>
      <c r="K137" s="30"/>
      <c r="L137" s="30"/>
      <c r="M137" s="13"/>
      <c r="N137" s="2"/>
      <c r="O137" s="2"/>
      <c r="P137" s="2"/>
      <c r="Q137" s="2"/>
    </row>
    <row r="138" thickTop="1" thickBot="1" ht="25" customHeight="1">
      <c r="A138" s="10"/>
      <c r="B138" s="1"/>
      <c r="C138" s="67">
        <v>6</v>
      </c>
      <c r="D138" s="1"/>
      <c r="E138" s="67" t="s">
        <v>389</v>
      </c>
      <c r="F138" s="1"/>
      <c r="G138" s="68" t="s">
        <v>95</v>
      </c>
      <c r="H138" s="69">
        <f>0+J133</f>
        <v>0</v>
      </c>
      <c r="I138" s="68" t="s">
        <v>96</v>
      </c>
      <c r="J138" s="70">
        <f>(L138-H138)</f>
        <v>0</v>
      </c>
      <c r="K138" s="68" t="s">
        <v>97</v>
      </c>
      <c r="L138" s="71">
        <f>ROUND((0+J133)*1.21,2)</f>
        <v>0</v>
      </c>
      <c r="M138" s="13"/>
      <c r="N138" s="2"/>
      <c r="O138" s="2"/>
      <c r="P138" s="2"/>
      <c r="Q138" s="41">
        <f>0+Q133</f>
        <v>0</v>
      </c>
      <c r="R138" s="9">
        <f>0+R133</f>
        <v>0</v>
      </c>
      <c r="S138" s="72">
        <f>Q138*(1+J138)+R138</f>
        <v>0</v>
      </c>
    </row>
    <row r="139" thickTop="1" thickBot="1" ht="25" customHeight="1">
      <c r="A139" s="10"/>
      <c r="B139" s="73"/>
      <c r="C139" s="73"/>
      <c r="D139" s="73"/>
      <c r="E139" s="73"/>
      <c r="F139" s="73"/>
      <c r="G139" s="74" t="s">
        <v>98</v>
      </c>
      <c r="H139" s="75">
        <f>0+J133</f>
        <v>0</v>
      </c>
      <c r="I139" s="74" t="s">
        <v>99</v>
      </c>
      <c r="J139" s="76">
        <f>0+J138</f>
        <v>0</v>
      </c>
      <c r="K139" s="74" t="s">
        <v>100</v>
      </c>
      <c r="L139" s="77">
        <f>0+L138</f>
        <v>0</v>
      </c>
      <c r="M139" s="13"/>
      <c r="N139" s="2"/>
      <c r="O139" s="2"/>
      <c r="P139" s="2"/>
      <c r="Q139" s="2"/>
    </row>
    <row r="140" ht="40" customHeight="1">
      <c r="A140" s="10"/>
      <c r="B140" s="82" t="s">
        <v>470</v>
      </c>
      <c r="C140" s="1"/>
      <c r="D140" s="1"/>
      <c r="E140" s="1"/>
      <c r="F140" s="1"/>
      <c r="G140" s="1"/>
      <c r="H140" s="48"/>
      <c r="I140" s="1"/>
      <c r="J140" s="48"/>
      <c r="K140" s="1"/>
      <c r="L140" s="1"/>
      <c r="M140" s="13"/>
      <c r="N140" s="2"/>
      <c r="O140" s="2"/>
      <c r="P140" s="2"/>
      <c r="Q140" s="2"/>
    </row>
    <row r="141" ht="12.75">
      <c r="A141" s="10"/>
      <c r="B141" s="49">
        <v>19</v>
      </c>
      <c r="C141" s="50" t="s">
        <v>471</v>
      </c>
      <c r="D141" s="50" t="s">
        <v>7</v>
      </c>
      <c r="E141" s="50" t="s">
        <v>472</v>
      </c>
      <c r="F141" s="50" t="s">
        <v>7</v>
      </c>
      <c r="G141" s="51" t="s">
        <v>131</v>
      </c>
      <c r="H141" s="52">
        <v>164</v>
      </c>
      <c r="I141" s="53">
        <v>0</v>
      </c>
      <c r="J141" s="54">
        <f>ROUND(H141*I141,2)</f>
        <v>0</v>
      </c>
      <c r="K141" s="55">
        <v>0.20999999999999999</v>
      </c>
      <c r="L141" s="56">
        <f>ROUND(J141*1.21,2)</f>
        <v>0</v>
      </c>
      <c r="M141" s="13"/>
      <c r="N141" s="2"/>
      <c r="O141" s="2"/>
      <c r="P141" s="2"/>
      <c r="Q141" s="41">
        <f>IF(ISNUMBER(K141),IF(H141&gt;0,IF(I141&gt;0,J141,0),0),0)</f>
        <v>0</v>
      </c>
      <c r="R141" s="9">
        <f>IF(ISNUMBER(K141)=FALSE,J141,0)</f>
        <v>0</v>
      </c>
    </row>
    <row r="142" ht="12.75">
      <c r="A142" s="10"/>
      <c r="B142" s="57" t="s">
        <v>58</v>
      </c>
      <c r="C142" s="1"/>
      <c r="D142" s="1"/>
      <c r="E142" s="58" t="s">
        <v>473</v>
      </c>
      <c r="F142" s="1"/>
      <c r="G142" s="1"/>
      <c r="H142" s="48"/>
      <c r="I142" s="1"/>
      <c r="J142" s="48"/>
      <c r="K142" s="1"/>
      <c r="L142" s="1"/>
      <c r="M142" s="13"/>
      <c r="N142" s="2"/>
      <c r="O142" s="2"/>
      <c r="P142" s="2"/>
      <c r="Q142" s="2"/>
    </row>
    <row r="143" ht="12.75">
      <c r="A143" s="10"/>
      <c r="B143" s="57" t="s">
        <v>60</v>
      </c>
      <c r="C143" s="1"/>
      <c r="D143" s="1"/>
      <c r="E143" s="58" t="s">
        <v>474</v>
      </c>
      <c r="F143" s="1"/>
      <c r="G143" s="1"/>
      <c r="H143" s="48"/>
      <c r="I143" s="1"/>
      <c r="J143" s="48"/>
      <c r="K143" s="1"/>
      <c r="L143" s="1"/>
      <c r="M143" s="13"/>
      <c r="N143" s="2"/>
      <c r="O143" s="2"/>
      <c r="P143" s="2"/>
      <c r="Q143" s="2"/>
    </row>
    <row r="144" ht="12.75">
      <c r="A144" s="10"/>
      <c r="B144" s="57" t="s">
        <v>62</v>
      </c>
      <c r="C144" s="1"/>
      <c r="D144" s="1"/>
      <c r="E144" s="58" t="s">
        <v>475</v>
      </c>
      <c r="F144" s="1"/>
      <c r="G144" s="1"/>
      <c r="H144" s="48"/>
      <c r="I144" s="1"/>
      <c r="J144" s="48"/>
      <c r="K144" s="1"/>
      <c r="L144" s="1"/>
      <c r="M144" s="13"/>
      <c r="N144" s="2"/>
      <c r="O144" s="2"/>
      <c r="P144" s="2"/>
      <c r="Q144" s="2"/>
    </row>
    <row r="145" thickBot="1" ht="12.75">
      <c r="A145" s="10"/>
      <c r="B145" s="59" t="s">
        <v>64</v>
      </c>
      <c r="C145" s="30"/>
      <c r="D145" s="30"/>
      <c r="E145" s="60" t="s">
        <v>65</v>
      </c>
      <c r="F145" s="30"/>
      <c r="G145" s="30"/>
      <c r="H145" s="61"/>
      <c r="I145" s="30"/>
      <c r="J145" s="61"/>
      <c r="K145" s="30"/>
      <c r="L145" s="30"/>
      <c r="M145" s="13"/>
      <c r="N145" s="2"/>
      <c r="O145" s="2"/>
      <c r="P145" s="2"/>
      <c r="Q145" s="2"/>
    </row>
    <row r="146" thickTop="1" ht="12.75">
      <c r="A146" s="10"/>
      <c r="B146" s="49">
        <v>20</v>
      </c>
      <c r="C146" s="50" t="s">
        <v>476</v>
      </c>
      <c r="D146" s="50" t="s">
        <v>7</v>
      </c>
      <c r="E146" s="50" t="s">
        <v>477</v>
      </c>
      <c r="F146" s="50" t="s">
        <v>7</v>
      </c>
      <c r="G146" s="51" t="s">
        <v>131</v>
      </c>
      <c r="H146" s="62">
        <v>25.199999999999999</v>
      </c>
      <c r="I146" s="63">
        <v>0</v>
      </c>
      <c r="J146" s="64">
        <f>ROUND(H146*I146,2)</f>
        <v>0</v>
      </c>
      <c r="K146" s="65">
        <v>0.20999999999999999</v>
      </c>
      <c r="L146" s="66">
        <f>ROUND(J146*1.21,2)</f>
        <v>0</v>
      </c>
      <c r="M146" s="13"/>
      <c r="N146" s="2"/>
      <c r="O146" s="2"/>
      <c r="P146" s="2"/>
      <c r="Q146" s="41">
        <f>IF(ISNUMBER(K146),IF(H146&gt;0,IF(I146&gt;0,J146,0),0),0)</f>
        <v>0</v>
      </c>
      <c r="R146" s="9">
        <f>IF(ISNUMBER(K146)=FALSE,J146,0)</f>
        <v>0</v>
      </c>
    </row>
    <row r="147" ht="12.75">
      <c r="A147" s="10"/>
      <c r="B147" s="57" t="s">
        <v>58</v>
      </c>
      <c r="C147" s="1"/>
      <c r="D147" s="1"/>
      <c r="E147" s="58" t="s">
        <v>478</v>
      </c>
      <c r="F147" s="1"/>
      <c r="G147" s="1"/>
      <c r="H147" s="48"/>
      <c r="I147" s="1"/>
      <c r="J147" s="48"/>
      <c r="K147" s="1"/>
      <c r="L147" s="1"/>
      <c r="M147" s="13"/>
      <c r="N147" s="2"/>
      <c r="O147" s="2"/>
      <c r="P147" s="2"/>
      <c r="Q147" s="2"/>
    </row>
    <row r="148" ht="12.75">
      <c r="A148" s="10"/>
      <c r="B148" s="57" t="s">
        <v>60</v>
      </c>
      <c r="C148" s="1"/>
      <c r="D148" s="1"/>
      <c r="E148" s="58" t="s">
        <v>479</v>
      </c>
      <c r="F148" s="1"/>
      <c r="G148" s="1"/>
      <c r="H148" s="48"/>
      <c r="I148" s="1"/>
      <c r="J148" s="48"/>
      <c r="K148" s="1"/>
      <c r="L148" s="1"/>
      <c r="M148" s="13"/>
      <c r="N148" s="2"/>
      <c r="O148" s="2"/>
      <c r="P148" s="2"/>
      <c r="Q148" s="2"/>
    </row>
    <row r="149" ht="12.75">
      <c r="A149" s="10"/>
      <c r="B149" s="57" t="s">
        <v>62</v>
      </c>
      <c r="C149" s="1"/>
      <c r="D149" s="1"/>
      <c r="E149" s="58" t="s">
        <v>480</v>
      </c>
      <c r="F149" s="1"/>
      <c r="G149" s="1"/>
      <c r="H149" s="48"/>
      <c r="I149" s="1"/>
      <c r="J149" s="48"/>
      <c r="K149" s="1"/>
      <c r="L149" s="1"/>
      <c r="M149" s="13"/>
      <c r="N149" s="2"/>
      <c r="O149" s="2"/>
      <c r="P149" s="2"/>
      <c r="Q149" s="2"/>
    </row>
    <row r="150" thickBot="1" ht="12.75">
      <c r="A150" s="10"/>
      <c r="B150" s="59" t="s">
        <v>64</v>
      </c>
      <c r="C150" s="30"/>
      <c r="D150" s="30"/>
      <c r="E150" s="60" t="s">
        <v>65</v>
      </c>
      <c r="F150" s="30"/>
      <c r="G150" s="30"/>
      <c r="H150" s="61"/>
      <c r="I150" s="30"/>
      <c r="J150" s="61"/>
      <c r="K150" s="30"/>
      <c r="L150" s="30"/>
      <c r="M150" s="13"/>
      <c r="N150" s="2"/>
      <c r="O150" s="2"/>
      <c r="P150" s="2"/>
      <c r="Q150" s="2"/>
    </row>
    <row r="151" thickTop="1" ht="12.75">
      <c r="A151" s="10"/>
      <c r="B151" s="49">
        <v>21</v>
      </c>
      <c r="C151" s="50" t="s">
        <v>481</v>
      </c>
      <c r="D151" s="50" t="s">
        <v>7</v>
      </c>
      <c r="E151" s="50" t="s">
        <v>482</v>
      </c>
      <c r="F151" s="50" t="s">
        <v>7</v>
      </c>
      <c r="G151" s="51" t="s">
        <v>131</v>
      </c>
      <c r="H151" s="62">
        <v>37.799999999999997</v>
      </c>
      <c r="I151" s="63">
        <v>0</v>
      </c>
      <c r="J151" s="64">
        <f>ROUND(H151*I151,2)</f>
        <v>0</v>
      </c>
      <c r="K151" s="65">
        <v>0.20999999999999999</v>
      </c>
      <c r="L151" s="66">
        <f>ROUND(J151*1.21,2)</f>
        <v>0</v>
      </c>
      <c r="M151" s="13"/>
      <c r="N151" s="2"/>
      <c r="O151" s="2"/>
      <c r="P151" s="2"/>
      <c r="Q151" s="41">
        <f>IF(ISNUMBER(K151),IF(H151&gt;0,IF(I151&gt;0,J151,0),0),0)</f>
        <v>0</v>
      </c>
      <c r="R151" s="9">
        <f>IF(ISNUMBER(K151)=FALSE,J151,0)</f>
        <v>0</v>
      </c>
    </row>
    <row r="152" ht="12.75">
      <c r="A152" s="10"/>
      <c r="B152" s="57" t="s">
        <v>58</v>
      </c>
      <c r="C152" s="1"/>
      <c r="D152" s="1"/>
      <c r="E152" s="58" t="s">
        <v>483</v>
      </c>
      <c r="F152" s="1"/>
      <c r="G152" s="1"/>
      <c r="H152" s="48"/>
      <c r="I152" s="1"/>
      <c r="J152" s="48"/>
      <c r="K152" s="1"/>
      <c r="L152" s="1"/>
      <c r="M152" s="13"/>
      <c r="N152" s="2"/>
      <c r="O152" s="2"/>
      <c r="P152" s="2"/>
      <c r="Q152" s="2"/>
    </row>
    <row r="153" ht="12.75">
      <c r="A153" s="10"/>
      <c r="B153" s="57" t="s">
        <v>60</v>
      </c>
      <c r="C153" s="1"/>
      <c r="D153" s="1"/>
      <c r="E153" s="58" t="s">
        <v>484</v>
      </c>
      <c r="F153" s="1"/>
      <c r="G153" s="1"/>
      <c r="H153" s="48"/>
      <c r="I153" s="1"/>
      <c r="J153" s="48"/>
      <c r="K153" s="1"/>
      <c r="L153" s="1"/>
      <c r="M153" s="13"/>
      <c r="N153" s="2"/>
      <c r="O153" s="2"/>
      <c r="P153" s="2"/>
      <c r="Q153" s="2"/>
    </row>
    <row r="154" ht="12.75">
      <c r="A154" s="10"/>
      <c r="B154" s="57" t="s">
        <v>62</v>
      </c>
      <c r="C154" s="1"/>
      <c r="D154" s="1"/>
      <c r="E154" s="58" t="s">
        <v>480</v>
      </c>
      <c r="F154" s="1"/>
      <c r="G154" s="1"/>
      <c r="H154" s="48"/>
      <c r="I154" s="1"/>
      <c r="J154" s="48"/>
      <c r="K154" s="1"/>
      <c r="L154" s="1"/>
      <c r="M154" s="13"/>
      <c r="N154" s="2"/>
      <c r="O154" s="2"/>
      <c r="P154" s="2"/>
      <c r="Q154" s="2"/>
    </row>
    <row r="155" thickBot="1" ht="12.75">
      <c r="A155" s="10"/>
      <c r="B155" s="59" t="s">
        <v>64</v>
      </c>
      <c r="C155" s="30"/>
      <c r="D155" s="30"/>
      <c r="E155" s="60" t="s">
        <v>65</v>
      </c>
      <c r="F155" s="30"/>
      <c r="G155" s="30"/>
      <c r="H155" s="61"/>
      <c r="I155" s="30"/>
      <c r="J155" s="61"/>
      <c r="K155" s="30"/>
      <c r="L155" s="30"/>
      <c r="M155" s="13"/>
      <c r="N155" s="2"/>
      <c r="O155" s="2"/>
      <c r="P155" s="2"/>
      <c r="Q155" s="2"/>
    </row>
    <row r="156" thickTop="1" thickBot="1" ht="25" customHeight="1">
      <c r="A156" s="10"/>
      <c r="B156" s="1"/>
      <c r="C156" s="67">
        <v>7</v>
      </c>
      <c r="D156" s="1"/>
      <c r="E156" s="67" t="s">
        <v>390</v>
      </c>
      <c r="F156" s="1"/>
      <c r="G156" s="68" t="s">
        <v>95</v>
      </c>
      <c r="H156" s="69">
        <f>J141+J146+J151</f>
        <v>0</v>
      </c>
      <c r="I156" s="68" t="s">
        <v>96</v>
      </c>
      <c r="J156" s="70">
        <f>(L156-H156)</f>
        <v>0</v>
      </c>
      <c r="K156" s="68" t="s">
        <v>97</v>
      </c>
      <c r="L156" s="71">
        <f>ROUND((J141+J146+J151)*1.21,2)</f>
        <v>0</v>
      </c>
      <c r="M156" s="13"/>
      <c r="N156" s="2"/>
      <c r="O156" s="2"/>
      <c r="P156" s="2"/>
      <c r="Q156" s="41">
        <f>0+Q141+Q146+Q151</f>
        <v>0</v>
      </c>
      <c r="R156" s="9">
        <f>0+R141+R146+R151</f>
        <v>0</v>
      </c>
      <c r="S156" s="72">
        <f>Q156*(1+J156)+R156</f>
        <v>0</v>
      </c>
    </row>
    <row r="157" thickTop="1" thickBot="1" ht="25" customHeight="1">
      <c r="A157" s="10"/>
      <c r="B157" s="73"/>
      <c r="C157" s="73"/>
      <c r="D157" s="73"/>
      <c r="E157" s="73"/>
      <c r="F157" s="73"/>
      <c r="G157" s="74" t="s">
        <v>98</v>
      </c>
      <c r="H157" s="75">
        <f>0+J141+J146+J151</f>
        <v>0</v>
      </c>
      <c r="I157" s="74" t="s">
        <v>99</v>
      </c>
      <c r="J157" s="76">
        <f>0+J156</f>
        <v>0</v>
      </c>
      <c r="K157" s="74" t="s">
        <v>100</v>
      </c>
      <c r="L157" s="77">
        <f>0+L156</f>
        <v>0</v>
      </c>
      <c r="M157" s="13"/>
      <c r="N157" s="2"/>
      <c r="O157" s="2"/>
      <c r="P157" s="2"/>
      <c r="Q157" s="2"/>
    </row>
    <row r="158" ht="40" customHeight="1">
      <c r="A158" s="10"/>
      <c r="B158" s="82" t="s">
        <v>319</v>
      </c>
      <c r="C158" s="1"/>
      <c r="D158" s="1"/>
      <c r="E158" s="1"/>
      <c r="F158" s="1"/>
      <c r="G158" s="1"/>
      <c r="H158" s="48"/>
      <c r="I158" s="1"/>
      <c r="J158" s="48"/>
      <c r="K158" s="1"/>
      <c r="L158" s="1"/>
      <c r="M158" s="13"/>
      <c r="N158" s="2"/>
      <c r="O158" s="2"/>
      <c r="P158" s="2"/>
      <c r="Q158" s="2"/>
    </row>
    <row r="159" ht="12.75">
      <c r="A159" s="10"/>
      <c r="B159" s="49">
        <v>22</v>
      </c>
      <c r="C159" s="50" t="s">
        <v>485</v>
      </c>
      <c r="D159" s="50" t="s">
        <v>7</v>
      </c>
      <c r="E159" s="50" t="s">
        <v>486</v>
      </c>
      <c r="F159" s="50" t="s">
        <v>7</v>
      </c>
      <c r="G159" s="51" t="s">
        <v>163</v>
      </c>
      <c r="H159" s="52">
        <v>42</v>
      </c>
      <c r="I159" s="53">
        <v>0</v>
      </c>
      <c r="J159" s="54">
        <f>ROUND(H159*I159,2)</f>
        <v>0</v>
      </c>
      <c r="K159" s="55">
        <v>0.20999999999999999</v>
      </c>
      <c r="L159" s="56">
        <f>ROUND(J159*1.21,2)</f>
        <v>0</v>
      </c>
      <c r="M159" s="13"/>
      <c r="N159" s="2"/>
      <c r="O159" s="2"/>
      <c r="P159" s="2"/>
      <c r="Q159" s="41">
        <f>IF(ISNUMBER(K159),IF(H159&gt;0,IF(I159&gt;0,J159,0),0),0)</f>
        <v>0</v>
      </c>
      <c r="R159" s="9">
        <f>IF(ISNUMBER(K159)=FALSE,J159,0)</f>
        <v>0</v>
      </c>
    </row>
    <row r="160" ht="12.75">
      <c r="A160" s="10"/>
      <c r="B160" s="57" t="s">
        <v>58</v>
      </c>
      <c r="C160" s="1"/>
      <c r="D160" s="1"/>
      <c r="E160" s="58" t="s">
        <v>487</v>
      </c>
      <c r="F160" s="1"/>
      <c r="G160" s="1"/>
      <c r="H160" s="48"/>
      <c r="I160" s="1"/>
      <c r="J160" s="48"/>
      <c r="K160" s="1"/>
      <c r="L160" s="1"/>
      <c r="M160" s="13"/>
      <c r="N160" s="2"/>
      <c r="O160" s="2"/>
      <c r="P160" s="2"/>
      <c r="Q160" s="2"/>
    </row>
    <row r="161" ht="12.75">
      <c r="A161" s="10"/>
      <c r="B161" s="57" t="s">
        <v>60</v>
      </c>
      <c r="C161" s="1"/>
      <c r="D161" s="1"/>
      <c r="E161" s="58" t="s">
        <v>222</v>
      </c>
      <c r="F161" s="1"/>
      <c r="G161" s="1"/>
      <c r="H161" s="48"/>
      <c r="I161" s="1"/>
      <c r="J161" s="48"/>
      <c r="K161" s="1"/>
      <c r="L161" s="1"/>
      <c r="M161" s="13"/>
      <c r="N161" s="2"/>
      <c r="O161" s="2"/>
      <c r="P161" s="2"/>
      <c r="Q161" s="2"/>
    </row>
    <row r="162" ht="12.75">
      <c r="A162" s="10"/>
      <c r="B162" s="57" t="s">
        <v>62</v>
      </c>
      <c r="C162" s="1"/>
      <c r="D162" s="1"/>
      <c r="E162" s="58" t="s">
        <v>488</v>
      </c>
      <c r="F162" s="1"/>
      <c r="G162" s="1"/>
      <c r="H162" s="48"/>
      <c r="I162" s="1"/>
      <c r="J162" s="48"/>
      <c r="K162" s="1"/>
      <c r="L162" s="1"/>
      <c r="M162" s="13"/>
      <c r="N162" s="2"/>
      <c r="O162" s="2"/>
      <c r="P162" s="2"/>
      <c r="Q162" s="2"/>
    </row>
    <row r="163" thickBot="1" ht="12.75">
      <c r="A163" s="10"/>
      <c r="B163" s="59" t="s">
        <v>64</v>
      </c>
      <c r="C163" s="30"/>
      <c r="D163" s="30"/>
      <c r="E163" s="60" t="s">
        <v>65</v>
      </c>
      <c r="F163" s="30"/>
      <c r="G163" s="30"/>
      <c r="H163" s="61"/>
      <c r="I163" s="30"/>
      <c r="J163" s="61"/>
      <c r="K163" s="30"/>
      <c r="L163" s="30"/>
      <c r="M163" s="13"/>
      <c r="N163" s="2"/>
      <c r="O163" s="2"/>
      <c r="P163" s="2"/>
      <c r="Q163" s="2"/>
    </row>
    <row r="164" thickTop="1" ht="12.75">
      <c r="A164" s="10"/>
      <c r="B164" s="49">
        <v>23</v>
      </c>
      <c r="C164" s="50" t="s">
        <v>489</v>
      </c>
      <c r="D164" s="50" t="s">
        <v>7</v>
      </c>
      <c r="E164" s="50" t="s">
        <v>490</v>
      </c>
      <c r="F164" s="50" t="s">
        <v>7</v>
      </c>
      <c r="G164" s="51" t="s">
        <v>131</v>
      </c>
      <c r="H164" s="62">
        <v>3</v>
      </c>
      <c r="I164" s="63">
        <v>0</v>
      </c>
      <c r="J164" s="64">
        <f>ROUND(H164*I164,2)</f>
        <v>0</v>
      </c>
      <c r="K164" s="65">
        <v>0.20999999999999999</v>
      </c>
      <c r="L164" s="66">
        <f>ROUND(J164*1.21,2)</f>
        <v>0</v>
      </c>
      <c r="M164" s="13"/>
      <c r="N164" s="2"/>
      <c r="O164" s="2"/>
      <c r="P164" s="2"/>
      <c r="Q164" s="41">
        <f>IF(ISNUMBER(K164),IF(H164&gt;0,IF(I164&gt;0,J164,0),0),0)</f>
        <v>0</v>
      </c>
      <c r="R164" s="9">
        <f>IF(ISNUMBER(K164)=FALSE,J164,0)</f>
        <v>0</v>
      </c>
    </row>
    <row r="165" ht="12.75">
      <c r="A165" s="10"/>
      <c r="B165" s="57" t="s">
        <v>58</v>
      </c>
      <c r="C165" s="1"/>
      <c r="D165" s="1"/>
      <c r="E165" s="58" t="s">
        <v>7</v>
      </c>
      <c r="F165" s="1"/>
      <c r="G165" s="1"/>
      <c r="H165" s="48"/>
      <c r="I165" s="1"/>
      <c r="J165" s="48"/>
      <c r="K165" s="1"/>
      <c r="L165" s="1"/>
      <c r="M165" s="13"/>
      <c r="N165" s="2"/>
      <c r="O165" s="2"/>
      <c r="P165" s="2"/>
      <c r="Q165" s="2"/>
    </row>
    <row r="166" ht="12.75">
      <c r="A166" s="10"/>
      <c r="B166" s="57" t="s">
        <v>60</v>
      </c>
      <c r="C166" s="1"/>
      <c r="D166" s="1"/>
      <c r="E166" s="58" t="s">
        <v>491</v>
      </c>
      <c r="F166" s="1"/>
      <c r="G166" s="1"/>
      <c r="H166" s="48"/>
      <c r="I166" s="1"/>
      <c r="J166" s="48"/>
      <c r="K166" s="1"/>
      <c r="L166" s="1"/>
      <c r="M166" s="13"/>
      <c r="N166" s="2"/>
      <c r="O166" s="2"/>
      <c r="P166" s="2"/>
      <c r="Q166" s="2"/>
    </row>
    <row r="167" ht="12.75">
      <c r="A167" s="10"/>
      <c r="B167" s="57" t="s">
        <v>62</v>
      </c>
      <c r="C167" s="1"/>
      <c r="D167" s="1"/>
      <c r="E167" s="58" t="s">
        <v>492</v>
      </c>
      <c r="F167" s="1"/>
      <c r="G167" s="1"/>
      <c r="H167" s="48"/>
      <c r="I167" s="1"/>
      <c r="J167" s="48"/>
      <c r="K167" s="1"/>
      <c r="L167" s="1"/>
      <c r="M167" s="13"/>
      <c r="N167" s="2"/>
      <c r="O167" s="2"/>
      <c r="P167" s="2"/>
      <c r="Q167" s="2"/>
    </row>
    <row r="168" thickBot="1" ht="12.75">
      <c r="A168" s="10"/>
      <c r="B168" s="59" t="s">
        <v>64</v>
      </c>
      <c r="C168" s="30"/>
      <c r="D168" s="30"/>
      <c r="E168" s="60" t="s">
        <v>65</v>
      </c>
      <c r="F168" s="30"/>
      <c r="G168" s="30"/>
      <c r="H168" s="61"/>
      <c r="I168" s="30"/>
      <c r="J168" s="61"/>
      <c r="K168" s="30"/>
      <c r="L168" s="30"/>
      <c r="M168" s="13"/>
      <c r="N168" s="2"/>
      <c r="O168" s="2"/>
      <c r="P168" s="2"/>
      <c r="Q168" s="2"/>
    </row>
    <row r="169" thickTop="1" ht="12.75">
      <c r="A169" s="10"/>
      <c r="B169" s="49">
        <v>24</v>
      </c>
      <c r="C169" s="50" t="s">
        <v>493</v>
      </c>
      <c r="D169" s="50" t="s">
        <v>7</v>
      </c>
      <c r="E169" s="50" t="s">
        <v>494</v>
      </c>
      <c r="F169" s="50" t="s">
        <v>7</v>
      </c>
      <c r="G169" s="51" t="s">
        <v>163</v>
      </c>
      <c r="H169" s="62">
        <v>9.5</v>
      </c>
      <c r="I169" s="63">
        <v>0</v>
      </c>
      <c r="J169" s="64">
        <f>ROUND(H169*I169,2)</f>
        <v>0</v>
      </c>
      <c r="K169" s="65">
        <v>0.20999999999999999</v>
      </c>
      <c r="L169" s="66">
        <f>ROUND(J169*1.21,2)</f>
        <v>0</v>
      </c>
      <c r="M169" s="13"/>
      <c r="N169" s="2"/>
      <c r="O169" s="2"/>
      <c r="P169" s="2"/>
      <c r="Q169" s="41">
        <f>IF(ISNUMBER(K169),IF(H169&gt;0,IF(I169&gt;0,J169,0),0),0)</f>
        <v>0</v>
      </c>
      <c r="R169" s="9">
        <f>IF(ISNUMBER(K169)=FALSE,J169,0)</f>
        <v>0</v>
      </c>
    </row>
    <row r="170" ht="12.75">
      <c r="A170" s="10"/>
      <c r="B170" s="57" t="s">
        <v>58</v>
      </c>
      <c r="C170" s="1"/>
      <c r="D170" s="1"/>
      <c r="E170" s="58" t="s">
        <v>7</v>
      </c>
      <c r="F170" s="1"/>
      <c r="G170" s="1"/>
      <c r="H170" s="48"/>
      <c r="I170" s="1"/>
      <c r="J170" s="48"/>
      <c r="K170" s="1"/>
      <c r="L170" s="1"/>
      <c r="M170" s="13"/>
      <c r="N170" s="2"/>
      <c r="O170" s="2"/>
      <c r="P170" s="2"/>
      <c r="Q170" s="2"/>
    </row>
    <row r="171" ht="12.75">
      <c r="A171" s="10"/>
      <c r="B171" s="57" t="s">
        <v>60</v>
      </c>
      <c r="C171" s="1"/>
      <c r="D171" s="1"/>
      <c r="E171" s="58" t="s">
        <v>495</v>
      </c>
      <c r="F171" s="1"/>
      <c r="G171" s="1"/>
      <c r="H171" s="48"/>
      <c r="I171" s="1"/>
      <c r="J171" s="48"/>
      <c r="K171" s="1"/>
      <c r="L171" s="1"/>
      <c r="M171" s="13"/>
      <c r="N171" s="2"/>
      <c r="O171" s="2"/>
      <c r="P171" s="2"/>
      <c r="Q171" s="2"/>
    </row>
    <row r="172" ht="12.75">
      <c r="A172" s="10"/>
      <c r="B172" s="57" t="s">
        <v>62</v>
      </c>
      <c r="C172" s="1"/>
      <c r="D172" s="1"/>
      <c r="E172" s="58" t="s">
        <v>492</v>
      </c>
      <c r="F172" s="1"/>
      <c r="G172" s="1"/>
      <c r="H172" s="48"/>
      <c r="I172" s="1"/>
      <c r="J172" s="48"/>
      <c r="K172" s="1"/>
      <c r="L172" s="1"/>
      <c r="M172" s="13"/>
      <c r="N172" s="2"/>
      <c r="O172" s="2"/>
      <c r="P172" s="2"/>
      <c r="Q172" s="2"/>
    </row>
    <row r="173" thickBot="1" ht="12.75">
      <c r="A173" s="10"/>
      <c r="B173" s="59" t="s">
        <v>64</v>
      </c>
      <c r="C173" s="30"/>
      <c r="D173" s="30"/>
      <c r="E173" s="60" t="s">
        <v>65</v>
      </c>
      <c r="F173" s="30"/>
      <c r="G173" s="30"/>
      <c r="H173" s="61"/>
      <c r="I173" s="30"/>
      <c r="J173" s="61"/>
      <c r="K173" s="30"/>
      <c r="L173" s="30"/>
      <c r="M173" s="13"/>
      <c r="N173" s="2"/>
      <c r="O173" s="2"/>
      <c r="P173" s="2"/>
      <c r="Q173" s="2"/>
    </row>
    <row r="174" thickTop="1" ht="12.75">
      <c r="A174" s="10"/>
      <c r="B174" s="49">
        <v>25</v>
      </c>
      <c r="C174" s="50" t="s">
        <v>496</v>
      </c>
      <c r="D174" s="50" t="s">
        <v>7</v>
      </c>
      <c r="E174" s="50" t="s">
        <v>497</v>
      </c>
      <c r="F174" s="50" t="s">
        <v>7</v>
      </c>
      <c r="G174" s="51" t="s">
        <v>131</v>
      </c>
      <c r="H174" s="62">
        <v>5</v>
      </c>
      <c r="I174" s="63">
        <v>0</v>
      </c>
      <c r="J174" s="64">
        <f>ROUND(H174*I174,2)</f>
        <v>0</v>
      </c>
      <c r="K174" s="65">
        <v>0.20999999999999999</v>
      </c>
      <c r="L174" s="66">
        <f>ROUND(J174*1.21,2)</f>
        <v>0</v>
      </c>
      <c r="M174" s="13"/>
      <c r="N174" s="2"/>
      <c r="O174" s="2"/>
      <c r="P174" s="2"/>
      <c r="Q174" s="41">
        <f>IF(ISNUMBER(K174),IF(H174&gt;0,IF(I174&gt;0,J174,0),0),0)</f>
        <v>0</v>
      </c>
      <c r="R174" s="9">
        <f>IF(ISNUMBER(K174)=FALSE,J174,0)</f>
        <v>0</v>
      </c>
    </row>
    <row r="175" ht="12.75">
      <c r="A175" s="10"/>
      <c r="B175" s="57" t="s">
        <v>58</v>
      </c>
      <c r="C175" s="1"/>
      <c r="D175" s="1"/>
      <c r="E175" s="58" t="s">
        <v>7</v>
      </c>
      <c r="F175" s="1"/>
      <c r="G175" s="1"/>
      <c r="H175" s="48"/>
      <c r="I175" s="1"/>
      <c r="J175" s="48"/>
      <c r="K175" s="1"/>
      <c r="L175" s="1"/>
      <c r="M175" s="13"/>
      <c r="N175" s="2"/>
      <c r="O175" s="2"/>
      <c r="P175" s="2"/>
      <c r="Q175" s="2"/>
    </row>
    <row r="176" ht="12.75">
      <c r="A176" s="10"/>
      <c r="B176" s="57" t="s">
        <v>60</v>
      </c>
      <c r="C176" s="1"/>
      <c r="D176" s="1"/>
      <c r="E176" s="58" t="s">
        <v>259</v>
      </c>
      <c r="F176" s="1"/>
      <c r="G176" s="1"/>
      <c r="H176" s="48"/>
      <c r="I176" s="1"/>
      <c r="J176" s="48"/>
      <c r="K176" s="1"/>
      <c r="L176" s="1"/>
      <c r="M176" s="13"/>
      <c r="N176" s="2"/>
      <c r="O176" s="2"/>
      <c r="P176" s="2"/>
      <c r="Q176" s="2"/>
    </row>
    <row r="177" ht="12.75">
      <c r="A177" s="10"/>
      <c r="B177" s="57" t="s">
        <v>62</v>
      </c>
      <c r="C177" s="1"/>
      <c r="D177" s="1"/>
      <c r="E177" s="58" t="s">
        <v>498</v>
      </c>
      <c r="F177" s="1"/>
      <c r="G177" s="1"/>
      <c r="H177" s="48"/>
      <c r="I177" s="1"/>
      <c r="J177" s="48"/>
      <c r="K177" s="1"/>
      <c r="L177" s="1"/>
      <c r="M177" s="13"/>
      <c r="N177" s="2"/>
      <c r="O177" s="2"/>
      <c r="P177" s="2"/>
      <c r="Q177" s="2"/>
    </row>
    <row r="178" thickBot="1" ht="12.75">
      <c r="A178" s="10"/>
      <c r="B178" s="59" t="s">
        <v>64</v>
      </c>
      <c r="C178" s="30"/>
      <c r="D178" s="30"/>
      <c r="E178" s="60" t="s">
        <v>65</v>
      </c>
      <c r="F178" s="30"/>
      <c r="G178" s="30"/>
      <c r="H178" s="61"/>
      <c r="I178" s="30"/>
      <c r="J178" s="61"/>
      <c r="K178" s="30"/>
      <c r="L178" s="30"/>
      <c r="M178" s="13"/>
      <c r="N178" s="2"/>
      <c r="O178" s="2"/>
      <c r="P178" s="2"/>
      <c r="Q178" s="2"/>
    </row>
    <row r="179" thickTop="1" ht="12.75">
      <c r="A179" s="10"/>
      <c r="B179" s="49">
        <v>26</v>
      </c>
      <c r="C179" s="50" t="s">
        <v>499</v>
      </c>
      <c r="D179" s="50" t="s">
        <v>7</v>
      </c>
      <c r="E179" s="50" t="s">
        <v>500</v>
      </c>
      <c r="F179" s="50" t="s">
        <v>7</v>
      </c>
      <c r="G179" s="51" t="s">
        <v>163</v>
      </c>
      <c r="H179" s="62">
        <v>9.5</v>
      </c>
      <c r="I179" s="63">
        <v>0</v>
      </c>
      <c r="J179" s="64">
        <f>ROUND(H179*I179,2)</f>
        <v>0</v>
      </c>
      <c r="K179" s="65">
        <v>0.20999999999999999</v>
      </c>
      <c r="L179" s="66">
        <f>ROUND(J179*1.21,2)</f>
        <v>0</v>
      </c>
      <c r="M179" s="13"/>
      <c r="N179" s="2"/>
      <c r="O179" s="2"/>
      <c r="P179" s="2"/>
      <c r="Q179" s="41">
        <f>IF(ISNUMBER(K179),IF(H179&gt;0,IF(I179&gt;0,J179,0),0),0)</f>
        <v>0</v>
      </c>
      <c r="R179" s="9">
        <f>IF(ISNUMBER(K179)=FALSE,J179,0)</f>
        <v>0</v>
      </c>
    </row>
    <row r="180" ht="12.75">
      <c r="A180" s="10"/>
      <c r="B180" s="57" t="s">
        <v>58</v>
      </c>
      <c r="C180" s="1"/>
      <c r="D180" s="1"/>
      <c r="E180" s="58" t="s">
        <v>7</v>
      </c>
      <c r="F180" s="1"/>
      <c r="G180" s="1"/>
      <c r="H180" s="48"/>
      <c r="I180" s="1"/>
      <c r="J180" s="48"/>
      <c r="K180" s="1"/>
      <c r="L180" s="1"/>
      <c r="M180" s="13"/>
      <c r="N180" s="2"/>
      <c r="O180" s="2"/>
      <c r="P180" s="2"/>
      <c r="Q180" s="2"/>
    </row>
    <row r="181" ht="12.75">
      <c r="A181" s="10"/>
      <c r="B181" s="57" t="s">
        <v>60</v>
      </c>
      <c r="C181" s="1"/>
      <c r="D181" s="1"/>
      <c r="E181" s="58" t="s">
        <v>495</v>
      </c>
      <c r="F181" s="1"/>
      <c r="G181" s="1"/>
      <c r="H181" s="48"/>
      <c r="I181" s="1"/>
      <c r="J181" s="48"/>
      <c r="K181" s="1"/>
      <c r="L181" s="1"/>
      <c r="M181" s="13"/>
      <c r="N181" s="2"/>
      <c r="O181" s="2"/>
      <c r="P181" s="2"/>
      <c r="Q181" s="2"/>
    </row>
    <row r="182" ht="12.75">
      <c r="A182" s="10"/>
      <c r="B182" s="57" t="s">
        <v>62</v>
      </c>
      <c r="C182" s="1"/>
      <c r="D182" s="1"/>
      <c r="E182" s="58" t="s">
        <v>367</v>
      </c>
      <c r="F182" s="1"/>
      <c r="G182" s="1"/>
      <c r="H182" s="48"/>
      <c r="I182" s="1"/>
      <c r="J182" s="48"/>
      <c r="K182" s="1"/>
      <c r="L182" s="1"/>
      <c r="M182" s="13"/>
      <c r="N182" s="2"/>
      <c r="O182" s="2"/>
      <c r="P182" s="2"/>
      <c r="Q182" s="2"/>
    </row>
    <row r="183" thickBot="1" ht="12.75">
      <c r="A183" s="10"/>
      <c r="B183" s="59" t="s">
        <v>64</v>
      </c>
      <c r="C183" s="30"/>
      <c r="D183" s="30"/>
      <c r="E183" s="60" t="s">
        <v>65</v>
      </c>
      <c r="F183" s="30"/>
      <c r="G183" s="30"/>
      <c r="H183" s="61"/>
      <c r="I183" s="30"/>
      <c r="J183" s="61"/>
      <c r="K183" s="30"/>
      <c r="L183" s="30"/>
      <c r="M183" s="13"/>
      <c r="N183" s="2"/>
      <c r="O183" s="2"/>
      <c r="P183" s="2"/>
      <c r="Q183" s="2"/>
    </row>
    <row r="184" thickTop="1" thickBot="1" ht="25" customHeight="1">
      <c r="A184" s="10"/>
      <c r="B184" s="1"/>
      <c r="C184" s="67">
        <v>9</v>
      </c>
      <c r="D184" s="1"/>
      <c r="E184" s="67" t="s">
        <v>107</v>
      </c>
      <c r="F184" s="1"/>
      <c r="G184" s="68" t="s">
        <v>95</v>
      </c>
      <c r="H184" s="69">
        <f>J159+J164+J169+J174+J179</f>
        <v>0</v>
      </c>
      <c r="I184" s="68" t="s">
        <v>96</v>
      </c>
      <c r="J184" s="70">
        <f>(L184-H184)</f>
        <v>0</v>
      </c>
      <c r="K184" s="68" t="s">
        <v>97</v>
      </c>
      <c r="L184" s="71">
        <f>ROUND((J159+J164+J169+J174+J179)*1.21,2)</f>
        <v>0</v>
      </c>
      <c r="M184" s="13"/>
      <c r="N184" s="2"/>
      <c r="O184" s="2"/>
      <c r="P184" s="2"/>
      <c r="Q184" s="41">
        <f>0+Q159+Q164+Q169+Q174+Q179</f>
        <v>0</v>
      </c>
      <c r="R184" s="9">
        <f>0+R159+R164+R169+R174+R179</f>
        <v>0</v>
      </c>
      <c r="S184" s="72">
        <f>Q184*(1+J184)+R184</f>
        <v>0</v>
      </c>
    </row>
    <row r="185" thickTop="1" thickBot="1" ht="25" customHeight="1">
      <c r="A185" s="10"/>
      <c r="B185" s="73"/>
      <c r="C185" s="73"/>
      <c r="D185" s="73"/>
      <c r="E185" s="73"/>
      <c r="F185" s="73"/>
      <c r="G185" s="74" t="s">
        <v>98</v>
      </c>
      <c r="H185" s="75">
        <f>0+J159+J164+J169+J174+J179</f>
        <v>0</v>
      </c>
      <c r="I185" s="74" t="s">
        <v>99</v>
      </c>
      <c r="J185" s="76">
        <f>0+J184</f>
        <v>0</v>
      </c>
      <c r="K185" s="74" t="s">
        <v>100</v>
      </c>
      <c r="L185" s="77">
        <f>0+L184</f>
        <v>0</v>
      </c>
      <c r="M185" s="13"/>
      <c r="N185" s="2"/>
      <c r="O185" s="2"/>
      <c r="P185" s="2"/>
      <c r="Q185" s="2"/>
    </row>
    <row r="186" ht="12.75">
      <c r="A186" s="14"/>
      <c r="B186" s="4"/>
      <c r="C186" s="4"/>
      <c r="D186" s="4"/>
      <c r="E186" s="4"/>
      <c r="F186" s="4"/>
      <c r="G186" s="4"/>
      <c r="H186" s="78"/>
      <c r="I186" s="4"/>
      <c r="J186" s="78"/>
      <c r="K186" s="4"/>
      <c r="L186" s="4"/>
      <c r="M186" s="15"/>
      <c r="N186" s="2"/>
      <c r="O186" s="2"/>
      <c r="P186" s="2"/>
      <c r="Q186" s="2"/>
    </row>
    <row r="187" ht="12.7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2"/>
      <c r="O187" s="2"/>
      <c r="P187" s="2"/>
      <c r="Q187" s="2"/>
    </row>
  </sheetData>
  <mergeCells count="13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9:C30"/>
    <mergeCell ref="B32:L32"/>
    <mergeCell ref="B34:D34"/>
    <mergeCell ref="B35:D35"/>
    <mergeCell ref="B36:D36"/>
    <mergeCell ref="B37:D37"/>
    <mergeCell ref="B40:L40"/>
    <mergeCell ref="B22:D22"/>
    <mergeCell ref="B23:D23"/>
    <mergeCell ref="B24:D24"/>
    <mergeCell ref="B25:D25"/>
    <mergeCell ref="B26:D26"/>
    <mergeCell ref="B27:D27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42:D42"/>
    <mergeCell ref="B43:D43"/>
    <mergeCell ref="B44:D44"/>
    <mergeCell ref="B45:D45"/>
    <mergeCell ref="B47:D47"/>
    <mergeCell ref="B48:D48"/>
    <mergeCell ref="B49:D49"/>
    <mergeCell ref="B50:D50"/>
    <mergeCell ref="B53:L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101:L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4:L124"/>
    <mergeCell ref="B126:D126"/>
    <mergeCell ref="B127:D127"/>
    <mergeCell ref="B128:D128"/>
    <mergeCell ref="B129:D129"/>
    <mergeCell ref="B132:L132"/>
    <mergeCell ref="B134:D134"/>
    <mergeCell ref="B135:D135"/>
    <mergeCell ref="B136:D136"/>
    <mergeCell ref="B137:D137"/>
    <mergeCell ref="B140:L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5:D175"/>
    <mergeCell ref="B176:D176"/>
    <mergeCell ref="B177:D177"/>
    <mergeCell ref="B178:D178"/>
    <mergeCell ref="B180:D180"/>
    <mergeCell ref="B181:D181"/>
    <mergeCell ref="B182:D182"/>
    <mergeCell ref="B183:D183"/>
    <mergeCell ref="B158:L158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0+(H40+H68+H76+H139+H147)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38</v>
      </c>
      <c r="B10" s="1"/>
      <c r="C10" s="17"/>
      <c r="D10" s="1"/>
      <c r="E10" s="1"/>
      <c r="F10" s="1"/>
      <c r="G10" s="18"/>
      <c r="H10" s="1"/>
      <c r="I10" s="39" t="s">
        <v>39</v>
      </c>
      <c r="J10" s="40">
        <f>0+H41+H69+H77+H140+H148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501</v>
      </c>
      <c r="B11" s="1"/>
      <c r="C11" s="1"/>
      <c r="D11" s="1"/>
      <c r="E11" s="1"/>
      <c r="F11" s="1"/>
      <c r="G11" s="39"/>
      <c r="H11" s="1"/>
      <c r="I11" s="39" t="s">
        <v>41</v>
      </c>
      <c r="J11" s="40">
        <f>ROUND(0+((H40+H68+H76+H139+H147)*1.21),2)</f>
        <v>0</v>
      </c>
      <c r="K11" s="1"/>
      <c r="L11" s="1"/>
      <c r="M11" s="13"/>
      <c r="N11" s="2"/>
      <c r="O11" s="2"/>
      <c r="P11" s="2"/>
      <c r="Q11" s="41">
        <f>IF(SUM(K20:K24)&gt;0,ROUND(SUM(S20:S24)/SUM(K20:K24)-1,8),0)</f>
        <v>0</v>
      </c>
      <c r="R11" s="9">
        <f>AVERAGE(J40,J68,J76,J139,J147)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42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43</v>
      </c>
      <c r="C19" s="42"/>
      <c r="D19" s="42"/>
      <c r="E19" s="42" t="s">
        <v>44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44">
        <v>0</v>
      </c>
      <c r="C20" s="1"/>
      <c r="D20" s="1"/>
      <c r="E20" s="45" t="s">
        <v>45</v>
      </c>
      <c r="F20" s="1"/>
      <c r="G20" s="1"/>
      <c r="H20" s="1"/>
      <c r="I20" s="1"/>
      <c r="J20" s="1"/>
      <c r="K20" s="46">
        <f>0+J30+J35</f>
        <v>0</v>
      </c>
      <c r="L20" s="46">
        <f>0+L40</f>
        <v>0</v>
      </c>
      <c r="M20" s="13"/>
      <c r="N20" s="2"/>
      <c r="O20" s="2"/>
      <c r="P20" s="2"/>
      <c r="Q20" s="2"/>
      <c r="S20" s="9">
        <f>S40</f>
        <v>0</v>
      </c>
    </row>
    <row r="21" ht="12.75">
      <c r="A21" s="10"/>
      <c r="B21" s="44">
        <v>1</v>
      </c>
      <c r="C21" s="1"/>
      <c r="D21" s="1"/>
      <c r="E21" s="45" t="s">
        <v>102</v>
      </c>
      <c r="F21" s="1"/>
      <c r="G21" s="1"/>
      <c r="H21" s="1"/>
      <c r="I21" s="1"/>
      <c r="J21" s="1"/>
      <c r="K21" s="46">
        <f>0+J43+J48+J53+J58+J63</f>
        <v>0</v>
      </c>
      <c r="L21" s="46">
        <f>0+L68</f>
        <v>0</v>
      </c>
      <c r="M21" s="13"/>
      <c r="N21" s="2"/>
      <c r="O21" s="2"/>
      <c r="P21" s="2"/>
      <c r="Q21" s="2"/>
      <c r="S21" s="9">
        <f>S68</f>
        <v>0</v>
      </c>
    </row>
    <row r="22" ht="12.75">
      <c r="A22" s="10"/>
      <c r="B22" s="44">
        <v>4</v>
      </c>
      <c r="C22" s="1"/>
      <c r="D22" s="1"/>
      <c r="E22" s="45" t="s">
        <v>104</v>
      </c>
      <c r="F22" s="1"/>
      <c r="G22" s="1"/>
      <c r="H22" s="1"/>
      <c r="I22" s="1"/>
      <c r="J22" s="1"/>
      <c r="K22" s="46">
        <f>0+J71</f>
        <v>0</v>
      </c>
      <c r="L22" s="46">
        <f>0+L76</f>
        <v>0</v>
      </c>
      <c r="M22" s="13"/>
      <c r="N22" s="2"/>
      <c r="O22" s="2"/>
      <c r="P22" s="2"/>
      <c r="Q22" s="2"/>
      <c r="S22" s="9">
        <f>S76</f>
        <v>0</v>
      </c>
    </row>
    <row r="23" ht="12.75">
      <c r="A23" s="10"/>
      <c r="B23" s="44">
        <v>8</v>
      </c>
      <c r="C23" s="1"/>
      <c r="D23" s="1"/>
      <c r="E23" s="45" t="s">
        <v>106</v>
      </c>
      <c r="F23" s="1"/>
      <c r="G23" s="1"/>
      <c r="H23" s="1"/>
      <c r="I23" s="1"/>
      <c r="J23" s="1"/>
      <c r="K23" s="46">
        <f>0+J79+J84+J89+J94+J99+J104+J109+J114+J119+J124+J129+J134</f>
        <v>0</v>
      </c>
      <c r="L23" s="46">
        <f>0+L139</f>
        <v>0</v>
      </c>
      <c r="M23" s="13"/>
      <c r="N23" s="2"/>
      <c r="O23" s="2"/>
      <c r="P23" s="2"/>
      <c r="Q23" s="2"/>
      <c r="S23" s="9">
        <f>S139</f>
        <v>0</v>
      </c>
    </row>
    <row r="24" ht="12.75">
      <c r="A24" s="10"/>
      <c r="B24" s="44">
        <v>9</v>
      </c>
      <c r="C24" s="1"/>
      <c r="D24" s="1"/>
      <c r="E24" s="45" t="s">
        <v>107</v>
      </c>
      <c r="F24" s="1"/>
      <c r="G24" s="1"/>
      <c r="H24" s="1"/>
      <c r="I24" s="1"/>
      <c r="J24" s="1"/>
      <c r="K24" s="46">
        <f>0+J142</f>
        <v>0</v>
      </c>
      <c r="L24" s="46">
        <f>0+L147</f>
        <v>0</v>
      </c>
      <c r="M24" s="13"/>
      <c r="N24" s="2"/>
      <c r="O24" s="2"/>
      <c r="P24" s="2"/>
      <c r="Q24" s="2"/>
      <c r="S24" s="9">
        <f>S147</f>
        <v>0</v>
      </c>
    </row>
    <row r="25" ht="12.7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6" t="s">
        <v>46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1"/>
      <c r="N27" s="2"/>
      <c r="O27" s="2"/>
      <c r="P27" s="2"/>
      <c r="Q27" s="2"/>
    </row>
    <row r="28" ht="18" customHeight="1">
      <c r="A28" s="10"/>
      <c r="B28" s="42" t="s">
        <v>47</v>
      </c>
      <c r="C28" s="42" t="s">
        <v>43</v>
      </c>
      <c r="D28" s="42" t="s">
        <v>48</v>
      </c>
      <c r="E28" s="42" t="s">
        <v>44</v>
      </c>
      <c r="F28" s="42" t="s">
        <v>49</v>
      </c>
      <c r="G28" s="43" t="s">
        <v>50</v>
      </c>
      <c r="H28" s="23" t="s">
        <v>51</v>
      </c>
      <c r="I28" s="23" t="s">
        <v>52</v>
      </c>
      <c r="J28" s="23" t="s">
        <v>17</v>
      </c>
      <c r="K28" s="43" t="s">
        <v>53</v>
      </c>
      <c r="L28" s="23" t="s">
        <v>18</v>
      </c>
      <c r="M28" s="79"/>
      <c r="N28" s="2"/>
      <c r="O28" s="2"/>
      <c r="P28" s="2"/>
      <c r="Q28" s="2"/>
    </row>
    <row r="29" ht="40" customHeight="1">
      <c r="A29" s="10"/>
      <c r="B29" s="47" t="s">
        <v>54</v>
      </c>
      <c r="C29" s="1"/>
      <c r="D29" s="1"/>
      <c r="E29" s="1"/>
      <c r="F29" s="1"/>
      <c r="G29" s="1"/>
      <c r="H29" s="48"/>
      <c r="I29" s="1"/>
      <c r="J29" s="48"/>
      <c r="K29" s="1"/>
      <c r="L29" s="1"/>
      <c r="M29" s="13"/>
      <c r="N29" s="2"/>
      <c r="O29" s="2"/>
      <c r="P29" s="2"/>
      <c r="Q29" s="2"/>
    </row>
    <row r="30" ht="12.75">
      <c r="A30" s="10"/>
      <c r="B30" s="49">
        <v>1</v>
      </c>
      <c r="C30" s="50" t="s">
        <v>108</v>
      </c>
      <c r="D30" s="50" t="s">
        <v>109</v>
      </c>
      <c r="E30" s="50" t="s">
        <v>110</v>
      </c>
      <c r="F30" s="50" t="s">
        <v>7</v>
      </c>
      <c r="G30" s="51" t="s">
        <v>111</v>
      </c>
      <c r="H30" s="52">
        <v>86.129999999999995</v>
      </c>
      <c r="I30" s="53">
        <v>0</v>
      </c>
      <c r="J30" s="54">
        <f>ROUND(H30*I30,2)</f>
        <v>0</v>
      </c>
      <c r="K30" s="55">
        <v>0.20999999999999999</v>
      </c>
      <c r="L30" s="56">
        <f>ROUND(J30*1.21,2)</f>
        <v>0</v>
      </c>
      <c r="M30" s="13"/>
      <c r="N30" s="2"/>
      <c r="O30" s="2"/>
      <c r="P30" s="2"/>
      <c r="Q30" s="41">
        <f>IF(ISNUMBER(K30),IF(H30&gt;0,IF(I30&gt;0,J30,0),0),0)</f>
        <v>0</v>
      </c>
      <c r="R30" s="9">
        <f>IF(ISNUMBER(K30)=FALSE,J30,0)</f>
        <v>0</v>
      </c>
    </row>
    <row r="31" ht="12.75">
      <c r="A31" s="10"/>
      <c r="B31" s="57" t="s">
        <v>58</v>
      </c>
      <c r="C31" s="1"/>
      <c r="D31" s="1"/>
      <c r="E31" s="58" t="s">
        <v>502</v>
      </c>
      <c r="F31" s="1"/>
      <c r="G31" s="1"/>
      <c r="H31" s="48"/>
      <c r="I31" s="1"/>
      <c r="J31" s="48"/>
      <c r="K31" s="1"/>
      <c r="L31" s="1"/>
      <c r="M31" s="13"/>
      <c r="N31" s="2"/>
      <c r="O31" s="2"/>
      <c r="P31" s="2"/>
      <c r="Q31" s="2"/>
    </row>
    <row r="32" ht="12.75">
      <c r="A32" s="10"/>
      <c r="B32" s="57" t="s">
        <v>60</v>
      </c>
      <c r="C32" s="1"/>
      <c r="D32" s="1"/>
      <c r="E32" s="58" t="s">
        <v>503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 ht="12.75">
      <c r="A33" s="10"/>
      <c r="B33" s="57" t="s">
        <v>62</v>
      </c>
      <c r="C33" s="1"/>
      <c r="D33" s="1"/>
      <c r="E33" s="58" t="s">
        <v>114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 thickBot="1" ht="12.75">
      <c r="A34" s="10"/>
      <c r="B34" s="59" t="s">
        <v>64</v>
      </c>
      <c r="C34" s="30"/>
      <c r="D34" s="30"/>
      <c r="E34" s="60" t="s">
        <v>65</v>
      </c>
      <c r="F34" s="30"/>
      <c r="G34" s="30"/>
      <c r="H34" s="61"/>
      <c r="I34" s="30"/>
      <c r="J34" s="61"/>
      <c r="K34" s="30"/>
      <c r="L34" s="30"/>
      <c r="M34" s="13"/>
      <c r="N34" s="2"/>
      <c r="O34" s="2"/>
      <c r="P34" s="2"/>
      <c r="Q34" s="2"/>
    </row>
    <row r="35" thickTop="1" ht="12.75">
      <c r="A35" s="10"/>
      <c r="B35" s="49">
        <v>2</v>
      </c>
      <c r="C35" s="50" t="s">
        <v>108</v>
      </c>
      <c r="D35" s="50" t="s">
        <v>115</v>
      </c>
      <c r="E35" s="50" t="s">
        <v>110</v>
      </c>
      <c r="F35" s="50" t="s">
        <v>7</v>
      </c>
      <c r="G35" s="51" t="s">
        <v>111</v>
      </c>
      <c r="H35" s="62">
        <v>0.047</v>
      </c>
      <c r="I35" s="63">
        <v>0</v>
      </c>
      <c r="J35" s="64">
        <f>ROUND(H35*I35,2)</f>
        <v>0</v>
      </c>
      <c r="K35" s="65">
        <v>0.20999999999999999</v>
      </c>
      <c r="L35" s="66">
        <f>ROUND(J35*1.21,2)</f>
        <v>0</v>
      </c>
      <c r="M35" s="13"/>
      <c r="N35" s="2"/>
      <c r="O35" s="2"/>
      <c r="P35" s="2"/>
      <c r="Q35" s="41">
        <f>IF(ISNUMBER(K35),IF(H35&gt;0,IF(I35&gt;0,J35,0),0),0)</f>
        <v>0</v>
      </c>
      <c r="R35" s="9">
        <f>IF(ISNUMBER(K35)=FALSE,J35,0)</f>
        <v>0</v>
      </c>
    </row>
    <row r="36" ht="12.75">
      <c r="A36" s="10"/>
      <c r="B36" s="57" t="s">
        <v>58</v>
      </c>
      <c r="C36" s="1"/>
      <c r="D36" s="1"/>
      <c r="E36" s="58" t="s">
        <v>504</v>
      </c>
      <c r="F36" s="1"/>
      <c r="G36" s="1"/>
      <c r="H36" s="48"/>
      <c r="I36" s="1"/>
      <c r="J36" s="48"/>
      <c r="K36" s="1"/>
      <c r="L36" s="1"/>
      <c r="M36" s="13"/>
      <c r="N36" s="2"/>
      <c r="O36" s="2"/>
      <c r="P36" s="2"/>
      <c r="Q36" s="2"/>
    </row>
    <row r="37" ht="12.75">
      <c r="A37" s="10"/>
      <c r="B37" s="57" t="s">
        <v>60</v>
      </c>
      <c r="C37" s="1"/>
      <c r="D37" s="1"/>
      <c r="E37" s="58" t="s">
        <v>505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 ht="12.75">
      <c r="A38" s="10"/>
      <c r="B38" s="57" t="s">
        <v>62</v>
      </c>
      <c r="C38" s="1"/>
      <c r="D38" s="1"/>
      <c r="E38" s="58" t="s">
        <v>118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 thickBot="1" ht="12.75">
      <c r="A39" s="10"/>
      <c r="B39" s="59" t="s">
        <v>64</v>
      </c>
      <c r="C39" s="30"/>
      <c r="D39" s="30"/>
      <c r="E39" s="60" t="s">
        <v>65</v>
      </c>
      <c r="F39" s="30"/>
      <c r="G39" s="30"/>
      <c r="H39" s="61"/>
      <c r="I39" s="30"/>
      <c r="J39" s="61"/>
      <c r="K39" s="30"/>
      <c r="L39" s="30"/>
      <c r="M39" s="13"/>
      <c r="N39" s="2"/>
      <c r="O39" s="2"/>
      <c r="P39" s="2"/>
      <c r="Q39" s="2"/>
    </row>
    <row r="40" thickTop="1" thickBot="1" ht="25" customHeight="1">
      <c r="A40" s="10"/>
      <c r="B40" s="1"/>
      <c r="C40" s="67">
        <v>0</v>
      </c>
      <c r="D40" s="1"/>
      <c r="E40" s="67" t="s">
        <v>45</v>
      </c>
      <c r="F40" s="1"/>
      <c r="G40" s="68" t="s">
        <v>95</v>
      </c>
      <c r="H40" s="69">
        <f>J30+J35</f>
        <v>0</v>
      </c>
      <c r="I40" s="68" t="s">
        <v>96</v>
      </c>
      <c r="J40" s="70">
        <f>(L40-H40)</f>
        <v>0</v>
      </c>
      <c r="K40" s="68" t="s">
        <v>97</v>
      </c>
      <c r="L40" s="71">
        <f>ROUND((J30+J35)*1.21,2)</f>
        <v>0</v>
      </c>
      <c r="M40" s="13"/>
      <c r="N40" s="2"/>
      <c r="O40" s="2"/>
      <c r="P40" s="2"/>
      <c r="Q40" s="41">
        <f>0+Q30+Q35</f>
        <v>0</v>
      </c>
      <c r="R40" s="9">
        <f>0+R30+R35</f>
        <v>0</v>
      </c>
      <c r="S40" s="72">
        <f>Q40*(1+J40)+R40</f>
        <v>0</v>
      </c>
    </row>
    <row r="41" thickTop="1" thickBot="1" ht="25" customHeight="1">
      <c r="A41" s="10"/>
      <c r="B41" s="73"/>
      <c r="C41" s="73"/>
      <c r="D41" s="73"/>
      <c r="E41" s="73"/>
      <c r="F41" s="73"/>
      <c r="G41" s="74" t="s">
        <v>98</v>
      </c>
      <c r="H41" s="75">
        <f>0+J30+J35</f>
        <v>0</v>
      </c>
      <c r="I41" s="74" t="s">
        <v>99</v>
      </c>
      <c r="J41" s="76">
        <f>0+J40</f>
        <v>0</v>
      </c>
      <c r="K41" s="74" t="s">
        <v>100</v>
      </c>
      <c r="L41" s="77">
        <f>0+L40</f>
        <v>0</v>
      </c>
      <c r="M41" s="13"/>
      <c r="N41" s="2"/>
      <c r="O41" s="2"/>
      <c r="P41" s="2"/>
      <c r="Q41" s="2"/>
    </row>
    <row r="42" ht="40" customHeight="1">
      <c r="A42" s="10"/>
      <c r="B42" s="82" t="s">
        <v>128</v>
      </c>
      <c r="C42" s="1"/>
      <c r="D42" s="1"/>
      <c r="E42" s="1"/>
      <c r="F42" s="1"/>
      <c r="G42" s="1"/>
      <c r="H42" s="48"/>
      <c r="I42" s="1"/>
      <c r="J42" s="48"/>
      <c r="K42" s="1"/>
      <c r="L42" s="1"/>
      <c r="M42" s="13"/>
      <c r="N42" s="2"/>
      <c r="O42" s="2"/>
      <c r="P42" s="2"/>
      <c r="Q42" s="2"/>
    </row>
    <row r="43" ht="12.75">
      <c r="A43" s="10"/>
      <c r="B43" s="49">
        <v>3</v>
      </c>
      <c r="C43" s="50" t="s">
        <v>506</v>
      </c>
      <c r="D43" s="50" t="s">
        <v>7</v>
      </c>
      <c r="E43" s="50" t="s">
        <v>507</v>
      </c>
      <c r="F43" s="50" t="s">
        <v>7</v>
      </c>
      <c r="G43" s="51" t="s">
        <v>124</v>
      </c>
      <c r="H43" s="52">
        <v>133.28999999999999</v>
      </c>
      <c r="I43" s="53">
        <v>0</v>
      </c>
      <c r="J43" s="54">
        <f>ROUND(H43*I43,2)</f>
        <v>0</v>
      </c>
      <c r="K43" s="55">
        <v>0.20999999999999999</v>
      </c>
      <c r="L43" s="56">
        <f>ROUND(J43*1.21,2)</f>
        <v>0</v>
      </c>
      <c r="M43" s="13"/>
      <c r="N43" s="2"/>
      <c r="O43" s="2"/>
      <c r="P43" s="2"/>
      <c r="Q43" s="41">
        <f>IF(ISNUMBER(K43),IF(H43&gt;0,IF(I43&gt;0,J43,0),0),0)</f>
        <v>0</v>
      </c>
      <c r="R43" s="9">
        <f>IF(ISNUMBER(K43)=FALSE,J43,0)</f>
        <v>0</v>
      </c>
    </row>
    <row r="44" ht="12.75">
      <c r="A44" s="10"/>
      <c r="B44" s="57" t="s">
        <v>58</v>
      </c>
      <c r="C44" s="1"/>
      <c r="D44" s="1"/>
      <c r="E44" s="58" t="s">
        <v>508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ht="12.75">
      <c r="A45" s="10"/>
      <c r="B45" s="57" t="s">
        <v>60</v>
      </c>
      <c r="C45" s="1"/>
      <c r="D45" s="1"/>
      <c r="E45" s="58" t="s">
        <v>509</v>
      </c>
      <c r="F45" s="1"/>
      <c r="G45" s="1"/>
      <c r="H45" s="48"/>
      <c r="I45" s="1"/>
      <c r="J45" s="48"/>
      <c r="K45" s="1"/>
      <c r="L45" s="1"/>
      <c r="M45" s="13"/>
      <c r="N45" s="2"/>
      <c r="O45" s="2"/>
      <c r="P45" s="2"/>
      <c r="Q45" s="2"/>
    </row>
    <row r="46" ht="12.75">
      <c r="A46" s="10"/>
      <c r="B46" s="57" t="s">
        <v>62</v>
      </c>
      <c r="C46" s="1"/>
      <c r="D46" s="1"/>
      <c r="E46" s="58" t="s">
        <v>510</v>
      </c>
      <c r="F46" s="1"/>
      <c r="G46" s="1"/>
      <c r="H46" s="48"/>
      <c r="I46" s="1"/>
      <c r="J46" s="48"/>
      <c r="K46" s="1"/>
      <c r="L46" s="1"/>
      <c r="M46" s="13"/>
      <c r="N46" s="2"/>
      <c r="O46" s="2"/>
      <c r="P46" s="2"/>
      <c r="Q46" s="2"/>
    </row>
    <row r="47" thickBot="1" ht="12.75">
      <c r="A47" s="10"/>
      <c r="B47" s="59" t="s">
        <v>64</v>
      </c>
      <c r="C47" s="30"/>
      <c r="D47" s="30"/>
      <c r="E47" s="60" t="s">
        <v>65</v>
      </c>
      <c r="F47" s="30"/>
      <c r="G47" s="30"/>
      <c r="H47" s="61"/>
      <c r="I47" s="30"/>
      <c r="J47" s="61"/>
      <c r="K47" s="30"/>
      <c r="L47" s="30"/>
      <c r="M47" s="13"/>
      <c r="N47" s="2"/>
      <c r="O47" s="2"/>
      <c r="P47" s="2"/>
      <c r="Q47" s="2"/>
    </row>
    <row r="48" thickTop="1" ht="12.75">
      <c r="A48" s="10"/>
      <c r="B48" s="49">
        <v>4</v>
      </c>
      <c r="C48" s="50" t="s">
        <v>196</v>
      </c>
      <c r="D48" s="50" t="s">
        <v>109</v>
      </c>
      <c r="E48" s="50" t="s">
        <v>197</v>
      </c>
      <c r="F48" s="50" t="s">
        <v>7</v>
      </c>
      <c r="G48" s="51" t="s">
        <v>124</v>
      </c>
      <c r="H48" s="62">
        <v>47.850000000000001</v>
      </c>
      <c r="I48" s="63">
        <v>0</v>
      </c>
      <c r="J48" s="64">
        <f>ROUND(H48*I48,2)</f>
        <v>0</v>
      </c>
      <c r="K48" s="65">
        <v>0.20999999999999999</v>
      </c>
      <c r="L48" s="66">
        <f>ROUND(J48*1.21,2)</f>
        <v>0</v>
      </c>
      <c r="M48" s="13"/>
      <c r="N48" s="2"/>
      <c r="O48" s="2"/>
      <c r="P48" s="2"/>
      <c r="Q48" s="41">
        <f>IF(ISNUMBER(K48),IF(H48&gt;0,IF(I48&gt;0,J48,0),0),0)</f>
        <v>0</v>
      </c>
      <c r="R48" s="9">
        <f>IF(ISNUMBER(K48)=FALSE,J48,0)</f>
        <v>0</v>
      </c>
    </row>
    <row r="49" ht="12.75">
      <c r="A49" s="10"/>
      <c r="B49" s="57" t="s">
        <v>58</v>
      </c>
      <c r="C49" s="1"/>
      <c r="D49" s="1"/>
      <c r="E49" s="58" t="s">
        <v>198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ht="12.75">
      <c r="A50" s="10"/>
      <c r="B50" s="57" t="s">
        <v>60</v>
      </c>
      <c r="C50" s="1"/>
      <c r="D50" s="1"/>
      <c r="E50" s="58" t="s">
        <v>511</v>
      </c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 ht="12.75">
      <c r="A51" s="10"/>
      <c r="B51" s="57" t="s">
        <v>62</v>
      </c>
      <c r="C51" s="1"/>
      <c r="D51" s="1"/>
      <c r="E51" s="58" t="s">
        <v>200</v>
      </c>
      <c r="F51" s="1"/>
      <c r="G51" s="1"/>
      <c r="H51" s="48"/>
      <c r="I51" s="1"/>
      <c r="J51" s="48"/>
      <c r="K51" s="1"/>
      <c r="L51" s="1"/>
      <c r="M51" s="13"/>
      <c r="N51" s="2"/>
      <c r="O51" s="2"/>
      <c r="P51" s="2"/>
      <c r="Q51" s="2"/>
    </row>
    <row r="52" thickBot="1" ht="12.75">
      <c r="A52" s="10"/>
      <c r="B52" s="59" t="s">
        <v>64</v>
      </c>
      <c r="C52" s="30"/>
      <c r="D52" s="30"/>
      <c r="E52" s="60" t="s">
        <v>65</v>
      </c>
      <c r="F52" s="30"/>
      <c r="G52" s="30"/>
      <c r="H52" s="61"/>
      <c r="I52" s="30"/>
      <c r="J52" s="61"/>
      <c r="K52" s="30"/>
      <c r="L52" s="30"/>
      <c r="M52" s="13"/>
      <c r="N52" s="2"/>
      <c r="O52" s="2"/>
      <c r="P52" s="2"/>
      <c r="Q52" s="2"/>
    </row>
    <row r="53" thickTop="1" ht="12.75">
      <c r="A53" s="10"/>
      <c r="B53" s="49">
        <v>5</v>
      </c>
      <c r="C53" s="50" t="s">
        <v>196</v>
      </c>
      <c r="D53" s="50" t="s">
        <v>115</v>
      </c>
      <c r="E53" s="50" t="s">
        <v>197</v>
      </c>
      <c r="F53" s="50" t="s">
        <v>7</v>
      </c>
      <c r="G53" s="51" t="s">
        <v>124</v>
      </c>
      <c r="H53" s="62">
        <v>85.439999999999998</v>
      </c>
      <c r="I53" s="63">
        <v>0</v>
      </c>
      <c r="J53" s="64">
        <f>ROUND(H53*I53,2)</f>
        <v>0</v>
      </c>
      <c r="K53" s="65">
        <v>0.20999999999999999</v>
      </c>
      <c r="L53" s="66">
        <f>ROUND(J53*1.21,2)</f>
        <v>0</v>
      </c>
      <c r="M53" s="13"/>
      <c r="N53" s="2"/>
      <c r="O53" s="2"/>
      <c r="P53" s="2"/>
      <c r="Q53" s="41">
        <f>IF(ISNUMBER(K53),IF(H53&gt;0,IF(I53&gt;0,J53,0),0),0)</f>
        <v>0</v>
      </c>
      <c r="R53" s="9">
        <f>IF(ISNUMBER(K53)=FALSE,J53,0)</f>
        <v>0</v>
      </c>
    </row>
    <row r="54" ht="12.75">
      <c r="A54" s="10"/>
      <c r="B54" s="57" t="s">
        <v>58</v>
      </c>
      <c r="C54" s="1"/>
      <c r="D54" s="1"/>
      <c r="E54" s="58" t="s">
        <v>201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ht="12.75">
      <c r="A55" s="10"/>
      <c r="B55" s="57" t="s">
        <v>60</v>
      </c>
      <c r="C55" s="1"/>
      <c r="D55" s="1"/>
      <c r="E55" s="58" t="s">
        <v>512</v>
      </c>
      <c r="F55" s="1"/>
      <c r="G55" s="1"/>
      <c r="H55" s="48"/>
      <c r="I55" s="1"/>
      <c r="J55" s="48"/>
      <c r="K55" s="1"/>
      <c r="L55" s="1"/>
      <c r="M55" s="13"/>
      <c r="N55" s="2"/>
      <c r="O55" s="2"/>
      <c r="P55" s="2"/>
      <c r="Q55" s="2"/>
    </row>
    <row r="56" ht="12.75">
      <c r="A56" s="10"/>
      <c r="B56" s="57" t="s">
        <v>62</v>
      </c>
      <c r="C56" s="1"/>
      <c r="D56" s="1"/>
      <c r="E56" s="58" t="s">
        <v>200</v>
      </c>
      <c r="F56" s="1"/>
      <c r="G56" s="1"/>
      <c r="H56" s="48"/>
      <c r="I56" s="1"/>
      <c r="J56" s="48"/>
      <c r="K56" s="1"/>
      <c r="L56" s="1"/>
      <c r="M56" s="13"/>
      <c r="N56" s="2"/>
      <c r="O56" s="2"/>
      <c r="P56" s="2"/>
      <c r="Q56" s="2"/>
    </row>
    <row r="57" thickBot="1" ht="12.75">
      <c r="A57" s="10"/>
      <c r="B57" s="59" t="s">
        <v>64</v>
      </c>
      <c r="C57" s="30"/>
      <c r="D57" s="30"/>
      <c r="E57" s="60" t="s">
        <v>65</v>
      </c>
      <c r="F57" s="30"/>
      <c r="G57" s="30"/>
      <c r="H57" s="61"/>
      <c r="I57" s="30"/>
      <c r="J57" s="61"/>
      <c r="K57" s="30"/>
      <c r="L57" s="30"/>
      <c r="M57" s="13"/>
      <c r="N57" s="2"/>
      <c r="O57" s="2"/>
      <c r="P57" s="2"/>
      <c r="Q57" s="2"/>
    </row>
    <row r="58" thickTop="1" ht="12.75">
      <c r="A58" s="10"/>
      <c r="B58" s="49">
        <v>6</v>
      </c>
      <c r="C58" s="50" t="s">
        <v>513</v>
      </c>
      <c r="D58" s="50" t="s">
        <v>7</v>
      </c>
      <c r="E58" s="50" t="s">
        <v>514</v>
      </c>
      <c r="F58" s="50" t="s">
        <v>7</v>
      </c>
      <c r="G58" s="51" t="s">
        <v>124</v>
      </c>
      <c r="H58" s="62">
        <v>85.439999999999998</v>
      </c>
      <c r="I58" s="63">
        <v>0</v>
      </c>
      <c r="J58" s="64">
        <f>ROUND(H58*I58,2)</f>
        <v>0</v>
      </c>
      <c r="K58" s="65">
        <v>0.20999999999999999</v>
      </c>
      <c r="L58" s="66">
        <f>ROUND(J58*1.21,2)</f>
        <v>0</v>
      </c>
      <c r="M58" s="13"/>
      <c r="N58" s="2"/>
      <c r="O58" s="2"/>
      <c r="P58" s="2"/>
      <c r="Q58" s="41">
        <f>IF(ISNUMBER(K58),IF(H58&gt;0,IF(I58&gt;0,J58,0),0),0)</f>
        <v>0</v>
      </c>
      <c r="R58" s="9">
        <f>IF(ISNUMBER(K58)=FALSE,J58,0)</f>
        <v>0</v>
      </c>
    </row>
    <row r="59" ht="12.75">
      <c r="A59" s="10"/>
      <c r="B59" s="57" t="s">
        <v>58</v>
      </c>
      <c r="C59" s="1"/>
      <c r="D59" s="1"/>
      <c r="E59" s="58" t="s">
        <v>515</v>
      </c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 ht="12.75">
      <c r="A60" s="10"/>
      <c r="B60" s="57" t="s">
        <v>60</v>
      </c>
      <c r="C60" s="1"/>
      <c r="D60" s="1"/>
      <c r="E60" s="58" t="s">
        <v>516</v>
      </c>
      <c r="F60" s="1"/>
      <c r="G60" s="1"/>
      <c r="H60" s="48"/>
      <c r="I60" s="1"/>
      <c r="J60" s="48"/>
      <c r="K60" s="1"/>
      <c r="L60" s="1"/>
      <c r="M60" s="13"/>
      <c r="N60" s="2"/>
      <c r="O60" s="2"/>
      <c r="P60" s="2"/>
      <c r="Q60" s="2"/>
    </row>
    <row r="61" ht="12.75">
      <c r="A61" s="10"/>
      <c r="B61" s="57" t="s">
        <v>62</v>
      </c>
      <c r="C61" s="1"/>
      <c r="D61" s="1"/>
      <c r="E61" s="58" t="s">
        <v>517</v>
      </c>
      <c r="F61" s="1"/>
      <c r="G61" s="1"/>
      <c r="H61" s="48"/>
      <c r="I61" s="1"/>
      <c r="J61" s="48"/>
      <c r="K61" s="1"/>
      <c r="L61" s="1"/>
      <c r="M61" s="13"/>
      <c r="N61" s="2"/>
      <c r="O61" s="2"/>
      <c r="P61" s="2"/>
      <c r="Q61" s="2"/>
    </row>
    <row r="62" thickBot="1" ht="12.75">
      <c r="A62" s="10"/>
      <c r="B62" s="59" t="s">
        <v>64</v>
      </c>
      <c r="C62" s="30"/>
      <c r="D62" s="30"/>
      <c r="E62" s="60" t="s">
        <v>65</v>
      </c>
      <c r="F62" s="30"/>
      <c r="G62" s="30"/>
      <c r="H62" s="61"/>
      <c r="I62" s="30"/>
      <c r="J62" s="61"/>
      <c r="K62" s="30"/>
      <c r="L62" s="30"/>
      <c r="M62" s="13"/>
      <c r="N62" s="2"/>
      <c r="O62" s="2"/>
      <c r="P62" s="2"/>
      <c r="Q62" s="2"/>
    </row>
    <row r="63" thickTop="1" ht="12.75">
      <c r="A63" s="10"/>
      <c r="B63" s="49">
        <v>7</v>
      </c>
      <c r="C63" s="50" t="s">
        <v>518</v>
      </c>
      <c r="D63" s="50"/>
      <c r="E63" s="50" t="s">
        <v>519</v>
      </c>
      <c r="F63" s="50" t="s">
        <v>7</v>
      </c>
      <c r="G63" s="51" t="s">
        <v>124</v>
      </c>
      <c r="H63" s="62">
        <v>36.185000000000002</v>
      </c>
      <c r="I63" s="63">
        <v>0</v>
      </c>
      <c r="J63" s="64">
        <f>ROUND(H63*I63,2)</f>
        <v>0</v>
      </c>
      <c r="K63" s="65">
        <v>0.20999999999999999</v>
      </c>
      <c r="L63" s="66">
        <f>ROUND(J63*1.21,2)</f>
        <v>0</v>
      </c>
      <c r="M63" s="13"/>
      <c r="N63" s="2"/>
      <c r="O63" s="2"/>
      <c r="P63" s="2"/>
      <c r="Q63" s="41">
        <f>IF(ISNUMBER(K63),IF(H63&gt;0,IF(I63&gt;0,J63,0),0),0)</f>
        <v>0</v>
      </c>
      <c r="R63" s="9">
        <f>IF(ISNUMBER(K63)=FALSE,J63,0)</f>
        <v>0</v>
      </c>
    </row>
    <row r="64" ht="12.75">
      <c r="A64" s="10"/>
      <c r="B64" s="57" t="s">
        <v>58</v>
      </c>
      <c r="C64" s="1"/>
      <c r="D64" s="1"/>
      <c r="E64" s="58" t="s">
        <v>520</v>
      </c>
      <c r="F64" s="1"/>
      <c r="G64" s="1"/>
      <c r="H64" s="48"/>
      <c r="I64" s="1"/>
      <c r="J64" s="48"/>
      <c r="K64" s="1"/>
      <c r="L64" s="1"/>
      <c r="M64" s="13"/>
      <c r="N64" s="2"/>
      <c r="O64" s="2"/>
      <c r="P64" s="2"/>
      <c r="Q64" s="2"/>
    </row>
    <row r="65" ht="12.75">
      <c r="A65" s="10"/>
      <c r="B65" s="57" t="s">
        <v>60</v>
      </c>
      <c r="C65" s="1"/>
      <c r="D65" s="1"/>
      <c r="E65" s="58" t="s">
        <v>521</v>
      </c>
      <c r="F65" s="1"/>
      <c r="G65" s="1"/>
      <c r="H65" s="48"/>
      <c r="I65" s="1"/>
      <c r="J65" s="48"/>
      <c r="K65" s="1"/>
      <c r="L65" s="1"/>
      <c r="M65" s="13"/>
      <c r="N65" s="2"/>
      <c r="O65" s="2"/>
      <c r="P65" s="2"/>
      <c r="Q65" s="2"/>
    </row>
    <row r="66" ht="12.75">
      <c r="A66" s="10"/>
      <c r="B66" s="57" t="s">
        <v>62</v>
      </c>
      <c r="C66" s="1"/>
      <c r="D66" s="1"/>
      <c r="E66" s="58" t="s">
        <v>522</v>
      </c>
      <c r="F66" s="1"/>
      <c r="G66" s="1"/>
      <c r="H66" s="48"/>
      <c r="I66" s="1"/>
      <c r="J66" s="48"/>
      <c r="K66" s="1"/>
      <c r="L66" s="1"/>
      <c r="M66" s="13"/>
      <c r="N66" s="2"/>
      <c r="O66" s="2"/>
      <c r="P66" s="2"/>
      <c r="Q66" s="2"/>
    </row>
    <row r="67" thickBot="1" ht="12.75">
      <c r="A67" s="10"/>
      <c r="B67" s="59" t="s">
        <v>64</v>
      </c>
      <c r="C67" s="30"/>
      <c r="D67" s="30"/>
      <c r="E67" s="60" t="s">
        <v>65</v>
      </c>
      <c r="F67" s="30"/>
      <c r="G67" s="30"/>
      <c r="H67" s="61"/>
      <c r="I67" s="30"/>
      <c r="J67" s="61"/>
      <c r="K67" s="30"/>
      <c r="L67" s="30"/>
      <c r="M67" s="13"/>
      <c r="N67" s="2"/>
      <c r="O67" s="2"/>
      <c r="P67" s="2"/>
      <c r="Q67" s="2"/>
    </row>
    <row r="68" thickTop="1" thickBot="1" ht="25" customHeight="1">
      <c r="A68" s="10"/>
      <c r="B68" s="1"/>
      <c r="C68" s="67">
        <v>1</v>
      </c>
      <c r="D68" s="1"/>
      <c r="E68" s="67" t="s">
        <v>102</v>
      </c>
      <c r="F68" s="1"/>
      <c r="G68" s="68" t="s">
        <v>95</v>
      </c>
      <c r="H68" s="69">
        <f>J43+J48+J53+J58+J63</f>
        <v>0</v>
      </c>
      <c r="I68" s="68" t="s">
        <v>96</v>
      </c>
      <c r="J68" s="70">
        <f>(L68-H68)</f>
        <v>0</v>
      </c>
      <c r="K68" s="68" t="s">
        <v>97</v>
      </c>
      <c r="L68" s="71">
        <f>ROUND((J43+J48+J53+J58+J63)*1.21,2)</f>
        <v>0</v>
      </c>
      <c r="M68" s="13"/>
      <c r="N68" s="2"/>
      <c r="O68" s="2"/>
      <c r="P68" s="2"/>
      <c r="Q68" s="41">
        <f>0+Q43+Q48+Q53+Q58+Q63</f>
        <v>0</v>
      </c>
      <c r="R68" s="9">
        <f>0+R43+R48+R53+R58+R63</f>
        <v>0</v>
      </c>
      <c r="S68" s="72">
        <f>Q68*(1+J68)+R68</f>
        <v>0</v>
      </c>
    </row>
    <row r="69" thickTop="1" thickBot="1" ht="25" customHeight="1">
      <c r="A69" s="10"/>
      <c r="B69" s="73"/>
      <c r="C69" s="73"/>
      <c r="D69" s="73"/>
      <c r="E69" s="73"/>
      <c r="F69" s="73"/>
      <c r="G69" s="74" t="s">
        <v>98</v>
      </c>
      <c r="H69" s="75">
        <f>0+J43+J48+J53+J58+J63</f>
        <v>0</v>
      </c>
      <c r="I69" s="74" t="s">
        <v>99</v>
      </c>
      <c r="J69" s="76">
        <f>0+J68</f>
        <v>0</v>
      </c>
      <c r="K69" s="74" t="s">
        <v>100</v>
      </c>
      <c r="L69" s="77">
        <f>0+L68</f>
        <v>0</v>
      </c>
      <c r="M69" s="13"/>
      <c r="N69" s="2"/>
      <c r="O69" s="2"/>
      <c r="P69" s="2"/>
      <c r="Q69" s="2"/>
    </row>
    <row r="70" ht="40" customHeight="1">
      <c r="A70" s="10"/>
      <c r="B70" s="82" t="s">
        <v>245</v>
      </c>
      <c r="C70" s="1"/>
      <c r="D70" s="1"/>
      <c r="E70" s="1"/>
      <c r="F70" s="1"/>
      <c r="G70" s="1"/>
      <c r="H70" s="48"/>
      <c r="I70" s="1"/>
      <c r="J70" s="48"/>
      <c r="K70" s="1"/>
      <c r="L70" s="1"/>
      <c r="M70" s="13"/>
      <c r="N70" s="2"/>
      <c r="O70" s="2"/>
      <c r="P70" s="2"/>
      <c r="Q70" s="2"/>
    </row>
    <row r="71" ht="12.75">
      <c r="A71" s="10"/>
      <c r="B71" s="49">
        <v>8</v>
      </c>
      <c r="C71" s="50" t="s">
        <v>256</v>
      </c>
      <c r="D71" s="50" t="s">
        <v>7</v>
      </c>
      <c r="E71" s="50" t="s">
        <v>257</v>
      </c>
      <c r="F71" s="50" t="s">
        <v>7</v>
      </c>
      <c r="G71" s="51" t="s">
        <v>124</v>
      </c>
      <c r="H71" s="52">
        <v>8.4949999999999992</v>
      </c>
      <c r="I71" s="53">
        <v>0</v>
      </c>
      <c r="J71" s="54">
        <f>ROUND(H71*I71,2)</f>
        <v>0</v>
      </c>
      <c r="K71" s="55">
        <v>0.20999999999999999</v>
      </c>
      <c r="L71" s="56">
        <f>ROUND(J71*1.21,2)</f>
        <v>0</v>
      </c>
      <c r="M71" s="13"/>
      <c r="N71" s="2"/>
      <c r="O71" s="2"/>
      <c r="P71" s="2"/>
      <c r="Q71" s="41">
        <f>IF(ISNUMBER(K71),IF(H71&gt;0,IF(I71&gt;0,J71,0),0),0)</f>
        <v>0</v>
      </c>
      <c r="R71" s="9">
        <f>IF(ISNUMBER(K71)=FALSE,J71,0)</f>
        <v>0</v>
      </c>
    </row>
    <row r="72" ht="12.75">
      <c r="A72" s="10"/>
      <c r="B72" s="57" t="s">
        <v>58</v>
      </c>
      <c r="C72" s="1"/>
      <c r="D72" s="1"/>
      <c r="E72" s="58" t="s">
        <v>523</v>
      </c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 ht="12.75">
      <c r="A73" s="10"/>
      <c r="B73" s="57" t="s">
        <v>60</v>
      </c>
      <c r="C73" s="1"/>
      <c r="D73" s="1"/>
      <c r="E73" s="58" t="s">
        <v>524</v>
      </c>
      <c r="F73" s="1"/>
      <c r="G73" s="1"/>
      <c r="H73" s="48"/>
      <c r="I73" s="1"/>
      <c r="J73" s="48"/>
      <c r="K73" s="1"/>
      <c r="L73" s="1"/>
      <c r="M73" s="13"/>
      <c r="N73" s="2"/>
      <c r="O73" s="2"/>
      <c r="P73" s="2"/>
      <c r="Q73" s="2"/>
    </row>
    <row r="74" ht="12.75">
      <c r="A74" s="10"/>
      <c r="B74" s="57" t="s">
        <v>62</v>
      </c>
      <c r="C74" s="1"/>
      <c r="D74" s="1"/>
      <c r="E74" s="58" t="s">
        <v>260</v>
      </c>
      <c r="F74" s="1"/>
      <c r="G74" s="1"/>
      <c r="H74" s="48"/>
      <c r="I74" s="1"/>
      <c r="J74" s="48"/>
      <c r="K74" s="1"/>
      <c r="L74" s="1"/>
      <c r="M74" s="13"/>
      <c r="N74" s="2"/>
      <c r="O74" s="2"/>
      <c r="P74" s="2"/>
      <c r="Q74" s="2"/>
    </row>
    <row r="75" thickBot="1" ht="12.75">
      <c r="A75" s="10"/>
      <c r="B75" s="59" t="s">
        <v>64</v>
      </c>
      <c r="C75" s="30"/>
      <c r="D75" s="30"/>
      <c r="E75" s="60" t="s">
        <v>65</v>
      </c>
      <c r="F75" s="30"/>
      <c r="G75" s="30"/>
      <c r="H75" s="61"/>
      <c r="I75" s="30"/>
      <c r="J75" s="61"/>
      <c r="K75" s="30"/>
      <c r="L75" s="30"/>
      <c r="M75" s="13"/>
      <c r="N75" s="2"/>
      <c r="O75" s="2"/>
      <c r="P75" s="2"/>
      <c r="Q75" s="2"/>
    </row>
    <row r="76" thickTop="1" thickBot="1" ht="25" customHeight="1">
      <c r="A76" s="10"/>
      <c r="B76" s="1"/>
      <c r="C76" s="67">
        <v>4</v>
      </c>
      <c r="D76" s="1"/>
      <c r="E76" s="67" t="s">
        <v>104</v>
      </c>
      <c r="F76" s="1"/>
      <c r="G76" s="68" t="s">
        <v>95</v>
      </c>
      <c r="H76" s="69">
        <f>0+J71</f>
        <v>0</v>
      </c>
      <c r="I76" s="68" t="s">
        <v>96</v>
      </c>
      <c r="J76" s="70">
        <f>(L76-H76)</f>
        <v>0</v>
      </c>
      <c r="K76" s="68" t="s">
        <v>97</v>
      </c>
      <c r="L76" s="71">
        <f>ROUND((0+J71)*1.21,2)</f>
        <v>0</v>
      </c>
      <c r="M76" s="13"/>
      <c r="N76" s="2"/>
      <c r="O76" s="2"/>
      <c r="P76" s="2"/>
      <c r="Q76" s="41">
        <f>0+Q71</f>
        <v>0</v>
      </c>
      <c r="R76" s="9">
        <f>0+R71</f>
        <v>0</v>
      </c>
      <c r="S76" s="72">
        <f>Q76*(1+J76)+R76</f>
        <v>0</v>
      </c>
    </row>
    <row r="77" thickTop="1" thickBot="1" ht="25" customHeight="1">
      <c r="A77" s="10"/>
      <c r="B77" s="73"/>
      <c r="C77" s="73"/>
      <c r="D77" s="73"/>
      <c r="E77" s="73"/>
      <c r="F77" s="73"/>
      <c r="G77" s="74" t="s">
        <v>98</v>
      </c>
      <c r="H77" s="75">
        <f>0+J71</f>
        <v>0</v>
      </c>
      <c r="I77" s="74" t="s">
        <v>99</v>
      </c>
      <c r="J77" s="76">
        <f>0+J76</f>
        <v>0</v>
      </c>
      <c r="K77" s="74" t="s">
        <v>100</v>
      </c>
      <c r="L77" s="77">
        <f>0+L76</f>
        <v>0</v>
      </c>
      <c r="M77" s="13"/>
      <c r="N77" s="2"/>
      <c r="O77" s="2"/>
      <c r="P77" s="2"/>
      <c r="Q77" s="2"/>
    </row>
    <row r="78" ht="40" customHeight="1">
      <c r="A78" s="10"/>
      <c r="B78" s="82" t="s">
        <v>306</v>
      </c>
      <c r="C78" s="1"/>
      <c r="D78" s="1"/>
      <c r="E78" s="1"/>
      <c r="F78" s="1"/>
      <c r="G78" s="1"/>
      <c r="H78" s="48"/>
      <c r="I78" s="1"/>
      <c r="J78" s="48"/>
      <c r="K78" s="1"/>
      <c r="L78" s="1"/>
      <c r="M78" s="13"/>
      <c r="N78" s="2"/>
      <c r="O78" s="2"/>
      <c r="P78" s="2"/>
      <c r="Q78" s="2"/>
    </row>
    <row r="79" ht="12.75">
      <c r="A79" s="10"/>
      <c r="B79" s="49">
        <v>9</v>
      </c>
      <c r="C79" s="50" t="s">
        <v>525</v>
      </c>
      <c r="D79" s="50" t="s">
        <v>7</v>
      </c>
      <c r="E79" s="50" t="s">
        <v>526</v>
      </c>
      <c r="F79" s="50" t="s">
        <v>7</v>
      </c>
      <c r="G79" s="51" t="s">
        <v>163</v>
      </c>
      <c r="H79" s="52">
        <v>3.25</v>
      </c>
      <c r="I79" s="53">
        <v>0</v>
      </c>
      <c r="J79" s="54">
        <f>ROUND(H79*I79,2)</f>
        <v>0</v>
      </c>
      <c r="K79" s="55">
        <v>0.20999999999999999</v>
      </c>
      <c r="L79" s="56">
        <f>ROUND(J79*1.21,2)</f>
        <v>0</v>
      </c>
      <c r="M79" s="13"/>
      <c r="N79" s="2"/>
      <c r="O79" s="2"/>
      <c r="P79" s="2"/>
      <c r="Q79" s="41">
        <f>IF(ISNUMBER(K79),IF(H79&gt;0,IF(I79&gt;0,J79,0),0),0)</f>
        <v>0</v>
      </c>
      <c r="R79" s="9">
        <f>IF(ISNUMBER(K79)=FALSE,J79,0)</f>
        <v>0</v>
      </c>
    </row>
    <row r="80" ht="12.75">
      <c r="A80" s="10"/>
      <c r="B80" s="57" t="s">
        <v>58</v>
      </c>
      <c r="C80" s="1"/>
      <c r="D80" s="1"/>
      <c r="E80" s="58" t="s">
        <v>527</v>
      </c>
      <c r="F80" s="1"/>
      <c r="G80" s="1"/>
      <c r="H80" s="48"/>
      <c r="I80" s="1"/>
      <c r="J80" s="48"/>
      <c r="K80" s="1"/>
      <c r="L80" s="1"/>
      <c r="M80" s="13"/>
      <c r="N80" s="2"/>
      <c r="O80" s="2"/>
      <c r="P80" s="2"/>
      <c r="Q80" s="2"/>
    </row>
    <row r="81" ht="12.75">
      <c r="A81" s="10"/>
      <c r="B81" s="57" t="s">
        <v>60</v>
      </c>
      <c r="C81" s="1"/>
      <c r="D81" s="1"/>
      <c r="E81" s="58" t="s">
        <v>528</v>
      </c>
      <c r="F81" s="1"/>
      <c r="G81" s="1"/>
      <c r="H81" s="48"/>
      <c r="I81" s="1"/>
      <c r="J81" s="48"/>
      <c r="K81" s="1"/>
      <c r="L81" s="1"/>
      <c r="M81" s="13"/>
      <c r="N81" s="2"/>
      <c r="O81" s="2"/>
      <c r="P81" s="2"/>
      <c r="Q81" s="2"/>
    </row>
    <row r="82" ht="12.75">
      <c r="A82" s="10"/>
      <c r="B82" s="57" t="s">
        <v>62</v>
      </c>
      <c r="C82" s="1"/>
      <c r="D82" s="1"/>
      <c r="E82" s="58" t="s">
        <v>529</v>
      </c>
      <c r="F82" s="1"/>
      <c r="G82" s="1"/>
      <c r="H82" s="48"/>
      <c r="I82" s="1"/>
      <c r="J82" s="48"/>
      <c r="K82" s="1"/>
      <c r="L82" s="1"/>
      <c r="M82" s="13"/>
      <c r="N82" s="2"/>
      <c r="O82" s="2"/>
      <c r="P82" s="2"/>
      <c r="Q82" s="2"/>
    </row>
    <row r="83" thickBot="1" ht="12.75">
      <c r="A83" s="10"/>
      <c r="B83" s="59" t="s">
        <v>64</v>
      </c>
      <c r="C83" s="30"/>
      <c r="D83" s="30"/>
      <c r="E83" s="60" t="s">
        <v>65</v>
      </c>
      <c r="F83" s="30"/>
      <c r="G83" s="30"/>
      <c r="H83" s="61"/>
      <c r="I83" s="30"/>
      <c r="J83" s="61"/>
      <c r="K83" s="30"/>
      <c r="L83" s="30"/>
      <c r="M83" s="13"/>
      <c r="N83" s="2"/>
      <c r="O83" s="2"/>
      <c r="P83" s="2"/>
      <c r="Q83" s="2"/>
    </row>
    <row r="84" thickTop="1" ht="12.75">
      <c r="A84" s="10"/>
      <c r="B84" s="49">
        <v>10</v>
      </c>
      <c r="C84" s="50" t="s">
        <v>530</v>
      </c>
      <c r="D84" s="50" t="s">
        <v>7</v>
      </c>
      <c r="E84" s="50" t="s">
        <v>531</v>
      </c>
      <c r="F84" s="50" t="s">
        <v>7</v>
      </c>
      <c r="G84" s="51" t="s">
        <v>163</v>
      </c>
      <c r="H84" s="62">
        <v>26.050000000000001</v>
      </c>
      <c r="I84" s="63">
        <v>0</v>
      </c>
      <c r="J84" s="64">
        <f>ROUND(H84*I84,2)</f>
        <v>0</v>
      </c>
      <c r="K84" s="65">
        <v>0.20999999999999999</v>
      </c>
      <c r="L84" s="66">
        <f>ROUND(J84*1.21,2)</f>
        <v>0</v>
      </c>
      <c r="M84" s="13"/>
      <c r="N84" s="2"/>
      <c r="O84" s="2"/>
      <c r="P84" s="2"/>
      <c r="Q84" s="41">
        <f>IF(ISNUMBER(K84),IF(H84&gt;0,IF(I84&gt;0,J84,0),0),0)</f>
        <v>0</v>
      </c>
      <c r="R84" s="9">
        <f>IF(ISNUMBER(K84)=FALSE,J84,0)</f>
        <v>0</v>
      </c>
    </row>
    <row r="85" ht="12.75">
      <c r="A85" s="10"/>
      <c r="B85" s="57" t="s">
        <v>58</v>
      </c>
      <c r="C85" s="1"/>
      <c r="D85" s="1"/>
      <c r="E85" s="58" t="s">
        <v>532</v>
      </c>
      <c r="F85" s="1"/>
      <c r="G85" s="1"/>
      <c r="H85" s="48"/>
      <c r="I85" s="1"/>
      <c r="J85" s="48"/>
      <c r="K85" s="1"/>
      <c r="L85" s="1"/>
      <c r="M85" s="13"/>
      <c r="N85" s="2"/>
      <c r="O85" s="2"/>
      <c r="P85" s="2"/>
      <c r="Q85" s="2"/>
    </row>
    <row r="86" ht="12.75">
      <c r="A86" s="10"/>
      <c r="B86" s="57" t="s">
        <v>60</v>
      </c>
      <c r="C86" s="1"/>
      <c r="D86" s="1"/>
      <c r="E86" s="58" t="s">
        <v>533</v>
      </c>
      <c r="F86" s="1"/>
      <c r="G86" s="1"/>
      <c r="H86" s="48"/>
      <c r="I86" s="1"/>
      <c r="J86" s="48"/>
      <c r="K86" s="1"/>
      <c r="L86" s="1"/>
      <c r="M86" s="13"/>
      <c r="N86" s="2"/>
      <c r="O86" s="2"/>
      <c r="P86" s="2"/>
      <c r="Q86" s="2"/>
    </row>
    <row r="87" ht="12.75">
      <c r="A87" s="10"/>
      <c r="B87" s="57" t="s">
        <v>62</v>
      </c>
      <c r="C87" s="1"/>
      <c r="D87" s="1"/>
      <c r="E87" s="58" t="s">
        <v>529</v>
      </c>
      <c r="F87" s="1"/>
      <c r="G87" s="1"/>
      <c r="H87" s="48"/>
      <c r="I87" s="1"/>
      <c r="J87" s="48"/>
      <c r="K87" s="1"/>
      <c r="L87" s="1"/>
      <c r="M87" s="13"/>
      <c r="N87" s="2"/>
      <c r="O87" s="2"/>
      <c r="P87" s="2"/>
      <c r="Q87" s="2"/>
    </row>
    <row r="88" thickBot="1" ht="12.75">
      <c r="A88" s="10"/>
      <c r="B88" s="59" t="s">
        <v>64</v>
      </c>
      <c r="C88" s="30"/>
      <c r="D88" s="30"/>
      <c r="E88" s="60" t="s">
        <v>65</v>
      </c>
      <c r="F88" s="30"/>
      <c r="G88" s="30"/>
      <c r="H88" s="61"/>
      <c r="I88" s="30"/>
      <c r="J88" s="61"/>
      <c r="K88" s="30"/>
      <c r="L88" s="30"/>
      <c r="M88" s="13"/>
      <c r="N88" s="2"/>
      <c r="O88" s="2"/>
      <c r="P88" s="2"/>
      <c r="Q88" s="2"/>
    </row>
    <row r="89" thickTop="1" ht="12.75">
      <c r="A89" s="10"/>
      <c r="B89" s="49">
        <v>11</v>
      </c>
      <c r="C89" s="50" t="s">
        <v>534</v>
      </c>
      <c r="D89" s="50" t="s">
        <v>7</v>
      </c>
      <c r="E89" s="50" t="s">
        <v>535</v>
      </c>
      <c r="F89" s="50" t="s">
        <v>7</v>
      </c>
      <c r="G89" s="51" t="s">
        <v>163</v>
      </c>
      <c r="H89" s="62">
        <v>26.300000000000001</v>
      </c>
      <c r="I89" s="63">
        <v>0</v>
      </c>
      <c r="J89" s="64">
        <f>ROUND(H89*I89,2)</f>
        <v>0</v>
      </c>
      <c r="K89" s="65">
        <v>0.20999999999999999</v>
      </c>
      <c r="L89" s="66">
        <f>ROUND(J89*1.21,2)</f>
        <v>0</v>
      </c>
      <c r="M89" s="13"/>
      <c r="N89" s="2"/>
      <c r="O89" s="2"/>
      <c r="P89" s="2"/>
      <c r="Q89" s="41">
        <f>IF(ISNUMBER(K89),IF(H89&gt;0,IF(I89&gt;0,J89,0),0),0)</f>
        <v>0</v>
      </c>
      <c r="R89" s="9">
        <f>IF(ISNUMBER(K89)=FALSE,J89,0)</f>
        <v>0</v>
      </c>
    </row>
    <row r="90" ht="12.75">
      <c r="A90" s="10"/>
      <c r="B90" s="57" t="s">
        <v>58</v>
      </c>
      <c r="C90" s="1"/>
      <c r="D90" s="1"/>
      <c r="E90" s="58" t="s">
        <v>536</v>
      </c>
      <c r="F90" s="1"/>
      <c r="G90" s="1"/>
      <c r="H90" s="48"/>
      <c r="I90" s="1"/>
      <c r="J90" s="48"/>
      <c r="K90" s="1"/>
      <c r="L90" s="1"/>
      <c r="M90" s="13"/>
      <c r="N90" s="2"/>
      <c r="O90" s="2"/>
      <c r="P90" s="2"/>
      <c r="Q90" s="2"/>
    </row>
    <row r="91" ht="12.75">
      <c r="A91" s="10"/>
      <c r="B91" s="57" t="s">
        <v>60</v>
      </c>
      <c r="C91" s="1"/>
      <c r="D91" s="1"/>
      <c r="E91" s="58" t="s">
        <v>537</v>
      </c>
      <c r="F91" s="1"/>
      <c r="G91" s="1"/>
      <c r="H91" s="48"/>
      <c r="I91" s="1"/>
      <c r="J91" s="48"/>
      <c r="K91" s="1"/>
      <c r="L91" s="1"/>
      <c r="M91" s="13"/>
      <c r="N91" s="2"/>
      <c r="O91" s="2"/>
      <c r="P91" s="2"/>
      <c r="Q91" s="2"/>
    </row>
    <row r="92" ht="12.75">
      <c r="A92" s="10"/>
      <c r="B92" s="57" t="s">
        <v>62</v>
      </c>
      <c r="C92" s="1"/>
      <c r="D92" s="1"/>
      <c r="E92" s="58" t="s">
        <v>529</v>
      </c>
      <c r="F92" s="1"/>
      <c r="G92" s="1"/>
      <c r="H92" s="48"/>
      <c r="I92" s="1"/>
      <c r="J92" s="48"/>
      <c r="K92" s="1"/>
      <c r="L92" s="1"/>
      <c r="M92" s="13"/>
      <c r="N92" s="2"/>
      <c r="O92" s="2"/>
      <c r="P92" s="2"/>
      <c r="Q92" s="2"/>
    </row>
    <row r="93" thickBot="1" ht="12.75">
      <c r="A93" s="10"/>
      <c r="B93" s="59" t="s">
        <v>64</v>
      </c>
      <c r="C93" s="30"/>
      <c r="D93" s="30"/>
      <c r="E93" s="60" t="s">
        <v>65</v>
      </c>
      <c r="F93" s="30"/>
      <c r="G93" s="30"/>
      <c r="H93" s="61"/>
      <c r="I93" s="30"/>
      <c r="J93" s="61"/>
      <c r="K93" s="30"/>
      <c r="L93" s="30"/>
      <c r="M93" s="13"/>
      <c r="N93" s="2"/>
      <c r="O93" s="2"/>
      <c r="P93" s="2"/>
      <c r="Q93" s="2"/>
    </row>
    <row r="94" thickTop="1" ht="12.75">
      <c r="A94" s="10"/>
      <c r="B94" s="49">
        <v>12</v>
      </c>
      <c r="C94" s="50" t="s">
        <v>538</v>
      </c>
      <c r="D94" s="50" t="s">
        <v>7</v>
      </c>
      <c r="E94" s="50" t="s">
        <v>539</v>
      </c>
      <c r="F94" s="50" t="s">
        <v>7</v>
      </c>
      <c r="G94" s="51" t="s">
        <v>163</v>
      </c>
      <c r="H94" s="62">
        <v>54.734999999999999</v>
      </c>
      <c r="I94" s="63">
        <v>0</v>
      </c>
      <c r="J94" s="64">
        <f>ROUND(H94*I94,2)</f>
        <v>0</v>
      </c>
      <c r="K94" s="65">
        <v>0.20999999999999999</v>
      </c>
      <c r="L94" s="66">
        <f>ROUND(J94*1.21,2)</f>
        <v>0</v>
      </c>
      <c r="M94" s="13"/>
      <c r="N94" s="2"/>
      <c r="O94" s="2"/>
      <c r="P94" s="2"/>
      <c r="Q94" s="41">
        <f>IF(ISNUMBER(K94),IF(H94&gt;0,IF(I94&gt;0,J94,0),0),0)</f>
        <v>0</v>
      </c>
      <c r="R94" s="9">
        <f>IF(ISNUMBER(K94)=FALSE,J94,0)</f>
        <v>0</v>
      </c>
    </row>
    <row r="95" ht="12.75">
      <c r="A95" s="10"/>
      <c r="B95" s="57" t="s">
        <v>58</v>
      </c>
      <c r="C95" s="1"/>
      <c r="D95" s="1"/>
      <c r="E95" s="58" t="s">
        <v>540</v>
      </c>
      <c r="F95" s="1"/>
      <c r="G95" s="1"/>
      <c r="H95" s="48"/>
      <c r="I95" s="1"/>
      <c r="J95" s="48"/>
      <c r="K95" s="1"/>
      <c r="L95" s="1"/>
      <c r="M95" s="13"/>
      <c r="N95" s="2"/>
      <c r="O95" s="2"/>
      <c r="P95" s="2"/>
      <c r="Q95" s="2"/>
    </row>
    <row r="96" ht="12.75">
      <c r="A96" s="10"/>
      <c r="B96" s="57" t="s">
        <v>60</v>
      </c>
      <c r="C96" s="1"/>
      <c r="D96" s="1"/>
      <c r="E96" s="58" t="s">
        <v>541</v>
      </c>
      <c r="F96" s="1"/>
      <c r="G96" s="1"/>
      <c r="H96" s="48"/>
      <c r="I96" s="1"/>
      <c r="J96" s="48"/>
      <c r="K96" s="1"/>
      <c r="L96" s="1"/>
      <c r="M96" s="13"/>
      <c r="N96" s="2"/>
      <c r="O96" s="2"/>
      <c r="P96" s="2"/>
      <c r="Q96" s="2"/>
    </row>
    <row r="97" ht="12.75">
      <c r="A97" s="10"/>
      <c r="B97" s="57" t="s">
        <v>62</v>
      </c>
      <c r="C97" s="1"/>
      <c r="D97" s="1"/>
      <c r="E97" s="58" t="s">
        <v>542</v>
      </c>
      <c r="F97" s="1"/>
      <c r="G97" s="1"/>
      <c r="H97" s="48"/>
      <c r="I97" s="1"/>
      <c r="J97" s="48"/>
      <c r="K97" s="1"/>
      <c r="L97" s="1"/>
      <c r="M97" s="13"/>
      <c r="N97" s="2"/>
      <c r="O97" s="2"/>
      <c r="P97" s="2"/>
      <c r="Q97" s="2"/>
    </row>
    <row r="98" thickBot="1" ht="12.75">
      <c r="A98" s="10"/>
      <c r="B98" s="59" t="s">
        <v>64</v>
      </c>
      <c r="C98" s="30"/>
      <c r="D98" s="30"/>
      <c r="E98" s="60" t="s">
        <v>65</v>
      </c>
      <c r="F98" s="30"/>
      <c r="G98" s="30"/>
      <c r="H98" s="61"/>
      <c r="I98" s="30"/>
      <c r="J98" s="61"/>
      <c r="K98" s="30"/>
      <c r="L98" s="30"/>
      <c r="M98" s="13"/>
      <c r="N98" s="2"/>
      <c r="O98" s="2"/>
      <c r="P98" s="2"/>
      <c r="Q98" s="2"/>
    </row>
    <row r="99" thickTop="1" ht="12.75">
      <c r="A99" s="10"/>
      <c r="B99" s="49">
        <v>13</v>
      </c>
      <c r="C99" s="50" t="s">
        <v>543</v>
      </c>
      <c r="D99" s="50" t="s">
        <v>7</v>
      </c>
      <c r="E99" s="50" t="s">
        <v>544</v>
      </c>
      <c r="F99" s="50" t="s">
        <v>7</v>
      </c>
      <c r="G99" s="51" t="s">
        <v>92</v>
      </c>
      <c r="H99" s="62">
        <v>1.5</v>
      </c>
      <c r="I99" s="63">
        <v>0</v>
      </c>
      <c r="J99" s="64">
        <f>ROUND(H99*I99,2)</f>
        <v>0</v>
      </c>
      <c r="K99" s="65">
        <v>0.20999999999999999</v>
      </c>
      <c r="L99" s="66">
        <f>ROUND(J99*1.21,2)</f>
        <v>0</v>
      </c>
      <c r="M99" s="13"/>
      <c r="N99" s="2"/>
      <c r="O99" s="2"/>
      <c r="P99" s="2"/>
      <c r="Q99" s="41">
        <f>IF(ISNUMBER(K99),IF(H99&gt;0,IF(I99&gt;0,J99,0),0),0)</f>
        <v>0</v>
      </c>
      <c r="R99" s="9">
        <f>IF(ISNUMBER(K99)=FALSE,J99,0)</f>
        <v>0</v>
      </c>
    </row>
    <row r="100" ht="12.75">
      <c r="A100" s="10"/>
      <c r="B100" s="57" t="s">
        <v>58</v>
      </c>
      <c r="C100" s="1"/>
      <c r="D100" s="1"/>
      <c r="E100" s="58" t="s">
        <v>545</v>
      </c>
      <c r="F100" s="1"/>
      <c r="G100" s="1"/>
      <c r="H100" s="48"/>
      <c r="I100" s="1"/>
      <c r="J100" s="48"/>
      <c r="K100" s="1"/>
      <c r="L100" s="1"/>
      <c r="M100" s="13"/>
      <c r="N100" s="2"/>
      <c r="O100" s="2"/>
      <c r="P100" s="2"/>
      <c r="Q100" s="2"/>
    </row>
    <row r="101" ht="12.75">
      <c r="A101" s="10"/>
      <c r="B101" s="57" t="s">
        <v>60</v>
      </c>
      <c r="C101" s="1"/>
      <c r="D101" s="1"/>
      <c r="E101" s="58" t="s">
        <v>546</v>
      </c>
      <c r="F101" s="1"/>
      <c r="G101" s="1"/>
      <c r="H101" s="48"/>
      <c r="I101" s="1"/>
      <c r="J101" s="48"/>
      <c r="K101" s="1"/>
      <c r="L101" s="1"/>
      <c r="M101" s="13"/>
      <c r="N101" s="2"/>
      <c r="O101" s="2"/>
      <c r="P101" s="2"/>
      <c r="Q101" s="2"/>
    </row>
    <row r="102" ht="12.75">
      <c r="A102" s="10"/>
      <c r="B102" s="57" t="s">
        <v>62</v>
      </c>
      <c r="C102" s="1"/>
      <c r="D102" s="1"/>
      <c r="E102" s="58" t="s">
        <v>547</v>
      </c>
      <c r="F102" s="1"/>
      <c r="G102" s="1"/>
      <c r="H102" s="48"/>
      <c r="I102" s="1"/>
      <c r="J102" s="48"/>
      <c r="K102" s="1"/>
      <c r="L102" s="1"/>
      <c r="M102" s="13"/>
      <c r="N102" s="2"/>
      <c r="O102" s="2"/>
      <c r="P102" s="2"/>
      <c r="Q102" s="2"/>
    </row>
    <row r="103" thickBot="1" ht="12.75">
      <c r="A103" s="10"/>
      <c r="B103" s="59" t="s">
        <v>64</v>
      </c>
      <c r="C103" s="30"/>
      <c r="D103" s="30"/>
      <c r="E103" s="60" t="s">
        <v>65</v>
      </c>
      <c r="F103" s="30"/>
      <c r="G103" s="30"/>
      <c r="H103" s="61"/>
      <c r="I103" s="30"/>
      <c r="J103" s="61"/>
      <c r="K103" s="30"/>
      <c r="L103" s="30"/>
      <c r="M103" s="13"/>
      <c r="N103" s="2"/>
      <c r="O103" s="2"/>
      <c r="P103" s="2"/>
      <c r="Q103" s="2"/>
    </row>
    <row r="104" thickTop="1" ht="12.75">
      <c r="A104" s="10"/>
      <c r="B104" s="49">
        <v>14</v>
      </c>
      <c r="C104" s="50" t="s">
        <v>548</v>
      </c>
      <c r="D104" s="50" t="s">
        <v>7</v>
      </c>
      <c r="E104" s="50" t="s">
        <v>549</v>
      </c>
      <c r="F104" s="50" t="s">
        <v>7</v>
      </c>
      <c r="G104" s="51" t="s">
        <v>92</v>
      </c>
      <c r="H104" s="62">
        <v>1</v>
      </c>
      <c r="I104" s="63">
        <v>0</v>
      </c>
      <c r="J104" s="64">
        <f>ROUND(H104*I104,2)</f>
        <v>0</v>
      </c>
      <c r="K104" s="65">
        <v>0.20999999999999999</v>
      </c>
      <c r="L104" s="66">
        <f>ROUND(J104*1.21,2)</f>
        <v>0</v>
      </c>
      <c r="M104" s="13"/>
      <c r="N104" s="2"/>
      <c r="O104" s="2"/>
      <c r="P104" s="2"/>
      <c r="Q104" s="41">
        <f>IF(ISNUMBER(K104),IF(H104&gt;0,IF(I104&gt;0,J104,0),0),0)</f>
        <v>0</v>
      </c>
      <c r="R104" s="9">
        <f>IF(ISNUMBER(K104)=FALSE,J104,0)</f>
        <v>0</v>
      </c>
    </row>
    <row r="105" ht="12.75">
      <c r="A105" s="10"/>
      <c r="B105" s="57" t="s">
        <v>58</v>
      </c>
      <c r="C105" s="1"/>
      <c r="D105" s="1"/>
      <c r="E105" s="58" t="s">
        <v>550</v>
      </c>
      <c r="F105" s="1"/>
      <c r="G105" s="1"/>
      <c r="H105" s="48"/>
      <c r="I105" s="1"/>
      <c r="J105" s="48"/>
      <c r="K105" s="1"/>
      <c r="L105" s="1"/>
      <c r="M105" s="13"/>
      <c r="N105" s="2"/>
      <c r="O105" s="2"/>
      <c r="P105" s="2"/>
      <c r="Q105" s="2"/>
    </row>
    <row r="106" ht="12.75">
      <c r="A106" s="10"/>
      <c r="B106" s="57" t="s">
        <v>60</v>
      </c>
      <c r="C106" s="1"/>
      <c r="D106" s="1"/>
      <c r="E106" s="58" t="s">
        <v>551</v>
      </c>
      <c r="F106" s="1"/>
      <c r="G106" s="1"/>
      <c r="H106" s="48"/>
      <c r="I106" s="1"/>
      <c r="J106" s="48"/>
      <c r="K106" s="1"/>
      <c r="L106" s="1"/>
      <c r="M106" s="13"/>
      <c r="N106" s="2"/>
      <c r="O106" s="2"/>
      <c r="P106" s="2"/>
      <c r="Q106" s="2"/>
    </row>
    <row r="107" ht="12.75">
      <c r="A107" s="10"/>
      <c r="B107" s="57" t="s">
        <v>62</v>
      </c>
      <c r="C107" s="1"/>
      <c r="D107" s="1"/>
      <c r="E107" s="58" t="s">
        <v>309</v>
      </c>
      <c r="F107" s="1"/>
      <c r="G107" s="1"/>
      <c r="H107" s="48"/>
      <c r="I107" s="1"/>
      <c r="J107" s="48"/>
      <c r="K107" s="1"/>
      <c r="L107" s="1"/>
      <c r="M107" s="13"/>
      <c r="N107" s="2"/>
      <c r="O107" s="2"/>
      <c r="P107" s="2"/>
      <c r="Q107" s="2"/>
    </row>
    <row r="108" thickBot="1" ht="12.75">
      <c r="A108" s="10"/>
      <c r="B108" s="59" t="s">
        <v>64</v>
      </c>
      <c r="C108" s="30"/>
      <c r="D108" s="30"/>
      <c r="E108" s="60" t="s">
        <v>65</v>
      </c>
      <c r="F108" s="30"/>
      <c r="G108" s="30"/>
      <c r="H108" s="61"/>
      <c r="I108" s="30"/>
      <c r="J108" s="61"/>
      <c r="K108" s="30"/>
      <c r="L108" s="30"/>
      <c r="M108" s="13"/>
      <c r="N108" s="2"/>
      <c r="O108" s="2"/>
      <c r="P108" s="2"/>
      <c r="Q108" s="2"/>
    </row>
    <row r="109" thickTop="1" ht="12.75">
      <c r="A109" s="10"/>
      <c r="B109" s="49">
        <v>15</v>
      </c>
      <c r="C109" s="50" t="s">
        <v>314</v>
      </c>
      <c r="D109" s="50" t="s">
        <v>7</v>
      </c>
      <c r="E109" s="50" t="s">
        <v>315</v>
      </c>
      <c r="F109" s="50" t="s">
        <v>7</v>
      </c>
      <c r="G109" s="51" t="s">
        <v>92</v>
      </c>
      <c r="H109" s="62">
        <v>0.5</v>
      </c>
      <c r="I109" s="63">
        <v>0</v>
      </c>
      <c r="J109" s="64">
        <f>ROUND(H109*I109,2)</f>
        <v>0</v>
      </c>
      <c r="K109" s="65">
        <v>0.20999999999999999</v>
      </c>
      <c r="L109" s="66">
        <f>ROUND(J109*1.21,2)</f>
        <v>0</v>
      </c>
      <c r="M109" s="13"/>
      <c r="N109" s="2"/>
      <c r="O109" s="2"/>
      <c r="P109" s="2"/>
      <c r="Q109" s="41">
        <f>IF(ISNUMBER(K109),IF(H109&gt;0,IF(I109&gt;0,J109,0),0),0)</f>
        <v>0</v>
      </c>
      <c r="R109" s="9">
        <f>IF(ISNUMBER(K109)=FALSE,J109,0)</f>
        <v>0</v>
      </c>
    </row>
    <row r="110" ht="12.75">
      <c r="A110" s="10"/>
      <c r="B110" s="57" t="s">
        <v>58</v>
      </c>
      <c r="C110" s="1"/>
      <c r="D110" s="1"/>
      <c r="E110" s="58" t="s">
        <v>552</v>
      </c>
      <c r="F110" s="1"/>
      <c r="G110" s="1"/>
      <c r="H110" s="48"/>
      <c r="I110" s="1"/>
      <c r="J110" s="48"/>
      <c r="K110" s="1"/>
      <c r="L110" s="1"/>
      <c r="M110" s="13"/>
      <c r="N110" s="2"/>
      <c r="O110" s="2"/>
      <c r="P110" s="2"/>
      <c r="Q110" s="2"/>
    </row>
    <row r="111" ht="12.75">
      <c r="A111" s="10"/>
      <c r="B111" s="57" t="s">
        <v>60</v>
      </c>
      <c r="C111" s="1"/>
      <c r="D111" s="1"/>
      <c r="E111" s="58" t="s">
        <v>553</v>
      </c>
      <c r="F111" s="1"/>
      <c r="G111" s="1"/>
      <c r="H111" s="48"/>
      <c r="I111" s="1"/>
      <c r="J111" s="48"/>
      <c r="K111" s="1"/>
      <c r="L111" s="1"/>
      <c r="M111" s="13"/>
      <c r="N111" s="2"/>
      <c r="O111" s="2"/>
      <c r="P111" s="2"/>
      <c r="Q111" s="2"/>
    </row>
    <row r="112" ht="12.75">
      <c r="A112" s="10"/>
      <c r="B112" s="57" t="s">
        <v>62</v>
      </c>
      <c r="C112" s="1"/>
      <c r="D112" s="1"/>
      <c r="E112" s="58" t="s">
        <v>318</v>
      </c>
      <c r="F112" s="1"/>
      <c r="G112" s="1"/>
      <c r="H112" s="48"/>
      <c r="I112" s="1"/>
      <c r="J112" s="48"/>
      <c r="K112" s="1"/>
      <c r="L112" s="1"/>
      <c r="M112" s="13"/>
      <c r="N112" s="2"/>
      <c r="O112" s="2"/>
      <c r="P112" s="2"/>
      <c r="Q112" s="2"/>
    </row>
    <row r="113" thickBot="1" ht="12.75">
      <c r="A113" s="10"/>
      <c r="B113" s="59" t="s">
        <v>64</v>
      </c>
      <c r="C113" s="30"/>
      <c r="D113" s="30"/>
      <c r="E113" s="60" t="s">
        <v>65</v>
      </c>
      <c r="F113" s="30"/>
      <c r="G113" s="30"/>
      <c r="H113" s="61"/>
      <c r="I113" s="30"/>
      <c r="J113" s="61"/>
      <c r="K113" s="30"/>
      <c r="L113" s="30"/>
      <c r="M113" s="13"/>
      <c r="N113" s="2"/>
      <c r="O113" s="2"/>
      <c r="P113" s="2"/>
      <c r="Q113" s="2"/>
    </row>
    <row r="114" thickTop="1" ht="12.75">
      <c r="A114" s="10"/>
      <c r="B114" s="49">
        <v>16</v>
      </c>
      <c r="C114" s="50" t="s">
        <v>554</v>
      </c>
      <c r="D114" s="50" t="s">
        <v>7</v>
      </c>
      <c r="E114" s="50" t="s">
        <v>555</v>
      </c>
      <c r="F114" s="50" t="s">
        <v>7</v>
      </c>
      <c r="G114" s="51" t="s">
        <v>163</v>
      </c>
      <c r="H114" s="62">
        <v>7.7699999999999996</v>
      </c>
      <c r="I114" s="63">
        <v>0</v>
      </c>
      <c r="J114" s="64">
        <f>ROUND(H114*I114,2)</f>
        <v>0</v>
      </c>
      <c r="K114" s="65">
        <v>0.20999999999999999</v>
      </c>
      <c r="L114" s="66">
        <f>ROUND(J114*1.21,2)</f>
        <v>0</v>
      </c>
      <c r="M114" s="13"/>
      <c r="N114" s="2"/>
      <c r="O114" s="2"/>
      <c r="P114" s="2"/>
      <c r="Q114" s="41">
        <f>IF(ISNUMBER(K114),IF(H114&gt;0,IF(I114&gt;0,J114,0),0),0)</f>
        <v>0</v>
      </c>
      <c r="R114" s="9">
        <f>IF(ISNUMBER(K114)=FALSE,J114,0)</f>
        <v>0</v>
      </c>
    </row>
    <row r="115" ht="12.75">
      <c r="A115" s="10"/>
      <c r="B115" s="57" t="s">
        <v>58</v>
      </c>
      <c r="C115" s="1"/>
      <c r="D115" s="1"/>
      <c r="E115" s="58" t="s">
        <v>556</v>
      </c>
      <c r="F115" s="1"/>
      <c r="G115" s="1"/>
      <c r="H115" s="48"/>
      <c r="I115" s="1"/>
      <c r="J115" s="48"/>
      <c r="K115" s="1"/>
      <c r="L115" s="1"/>
      <c r="M115" s="13"/>
      <c r="N115" s="2"/>
      <c r="O115" s="2"/>
      <c r="P115" s="2"/>
      <c r="Q115" s="2"/>
    </row>
    <row r="116" ht="12.75">
      <c r="A116" s="10"/>
      <c r="B116" s="57" t="s">
        <v>60</v>
      </c>
      <c r="C116" s="1"/>
      <c r="D116" s="1"/>
      <c r="E116" s="58" t="s">
        <v>557</v>
      </c>
      <c r="F116" s="1"/>
      <c r="G116" s="1"/>
      <c r="H116" s="48"/>
      <c r="I116" s="1"/>
      <c r="J116" s="48"/>
      <c r="K116" s="1"/>
      <c r="L116" s="1"/>
      <c r="M116" s="13"/>
      <c r="N116" s="2"/>
      <c r="O116" s="2"/>
      <c r="P116" s="2"/>
      <c r="Q116" s="2"/>
    </row>
    <row r="117" ht="12.75">
      <c r="A117" s="10"/>
      <c r="B117" s="57" t="s">
        <v>62</v>
      </c>
      <c r="C117" s="1"/>
      <c r="D117" s="1"/>
      <c r="E117" s="58" t="s">
        <v>558</v>
      </c>
      <c r="F117" s="1"/>
      <c r="G117" s="1"/>
      <c r="H117" s="48"/>
      <c r="I117" s="1"/>
      <c r="J117" s="48"/>
      <c r="K117" s="1"/>
      <c r="L117" s="1"/>
      <c r="M117" s="13"/>
      <c r="N117" s="2"/>
      <c r="O117" s="2"/>
      <c r="P117" s="2"/>
      <c r="Q117" s="2"/>
    </row>
    <row r="118" thickBot="1" ht="12.75">
      <c r="A118" s="10"/>
      <c r="B118" s="59" t="s">
        <v>64</v>
      </c>
      <c r="C118" s="30"/>
      <c r="D118" s="30"/>
      <c r="E118" s="60" t="s">
        <v>65</v>
      </c>
      <c r="F118" s="30"/>
      <c r="G118" s="30"/>
      <c r="H118" s="61"/>
      <c r="I118" s="30"/>
      <c r="J118" s="61"/>
      <c r="K118" s="30"/>
      <c r="L118" s="30"/>
      <c r="M118" s="13"/>
      <c r="N118" s="2"/>
      <c r="O118" s="2"/>
      <c r="P118" s="2"/>
      <c r="Q118" s="2"/>
    </row>
    <row r="119" thickTop="1" ht="12.75">
      <c r="A119" s="10"/>
      <c r="B119" s="49">
        <v>17</v>
      </c>
      <c r="C119" s="50" t="s">
        <v>559</v>
      </c>
      <c r="D119" s="50" t="s">
        <v>7</v>
      </c>
      <c r="E119" s="50" t="s">
        <v>560</v>
      </c>
      <c r="F119" s="50" t="s">
        <v>7</v>
      </c>
      <c r="G119" s="51" t="s">
        <v>163</v>
      </c>
      <c r="H119" s="62">
        <v>54.734999999999999</v>
      </c>
      <c r="I119" s="63">
        <v>0</v>
      </c>
      <c r="J119" s="64">
        <f>ROUND(H119*I119,2)</f>
        <v>0</v>
      </c>
      <c r="K119" s="65">
        <v>0.20999999999999999</v>
      </c>
      <c r="L119" s="66">
        <f>ROUND(J119*1.21,2)</f>
        <v>0</v>
      </c>
      <c r="M119" s="13"/>
      <c r="N119" s="2"/>
      <c r="O119" s="2"/>
      <c r="P119" s="2"/>
      <c r="Q119" s="41">
        <f>IF(ISNUMBER(K119),IF(H119&gt;0,IF(I119&gt;0,J119,0),0),0)</f>
        <v>0</v>
      </c>
      <c r="R119" s="9">
        <f>IF(ISNUMBER(K119)=FALSE,J119,0)</f>
        <v>0</v>
      </c>
    </row>
    <row r="120" ht="12.75">
      <c r="A120" s="10"/>
      <c r="B120" s="57" t="s">
        <v>58</v>
      </c>
      <c r="C120" s="1"/>
      <c r="D120" s="1"/>
      <c r="E120" s="58" t="s">
        <v>561</v>
      </c>
      <c r="F120" s="1"/>
      <c r="G120" s="1"/>
      <c r="H120" s="48"/>
      <c r="I120" s="1"/>
      <c r="J120" s="48"/>
      <c r="K120" s="1"/>
      <c r="L120" s="1"/>
      <c r="M120" s="13"/>
      <c r="N120" s="2"/>
      <c r="O120" s="2"/>
      <c r="P120" s="2"/>
      <c r="Q120" s="2"/>
    </row>
    <row r="121" ht="12.75">
      <c r="A121" s="10"/>
      <c r="B121" s="57" t="s">
        <v>60</v>
      </c>
      <c r="C121" s="1"/>
      <c r="D121" s="1"/>
      <c r="E121" s="58" t="s">
        <v>541</v>
      </c>
      <c r="F121" s="1"/>
      <c r="G121" s="1"/>
      <c r="H121" s="48"/>
      <c r="I121" s="1"/>
      <c r="J121" s="48"/>
      <c r="K121" s="1"/>
      <c r="L121" s="1"/>
      <c r="M121" s="13"/>
      <c r="N121" s="2"/>
      <c r="O121" s="2"/>
      <c r="P121" s="2"/>
      <c r="Q121" s="2"/>
    </row>
    <row r="122" ht="12.75">
      <c r="A122" s="10"/>
      <c r="B122" s="57" t="s">
        <v>62</v>
      </c>
      <c r="C122" s="1"/>
      <c r="D122" s="1"/>
      <c r="E122" s="58" t="s">
        <v>562</v>
      </c>
      <c r="F122" s="1"/>
      <c r="G122" s="1"/>
      <c r="H122" s="48"/>
      <c r="I122" s="1"/>
      <c r="J122" s="48"/>
      <c r="K122" s="1"/>
      <c r="L122" s="1"/>
      <c r="M122" s="13"/>
      <c r="N122" s="2"/>
      <c r="O122" s="2"/>
      <c r="P122" s="2"/>
      <c r="Q122" s="2"/>
    </row>
    <row r="123" thickBot="1" ht="12.75">
      <c r="A123" s="10"/>
      <c r="B123" s="59" t="s">
        <v>64</v>
      </c>
      <c r="C123" s="30"/>
      <c r="D123" s="30"/>
      <c r="E123" s="60" t="s">
        <v>65</v>
      </c>
      <c r="F123" s="30"/>
      <c r="G123" s="30"/>
      <c r="H123" s="61"/>
      <c r="I123" s="30"/>
      <c r="J123" s="61"/>
      <c r="K123" s="30"/>
      <c r="L123" s="30"/>
      <c r="M123" s="13"/>
      <c r="N123" s="2"/>
      <c r="O123" s="2"/>
      <c r="P123" s="2"/>
      <c r="Q123" s="2"/>
    </row>
    <row r="124" thickTop="1" ht="12.75">
      <c r="A124" s="10"/>
      <c r="B124" s="49">
        <v>18</v>
      </c>
      <c r="C124" s="50" t="s">
        <v>563</v>
      </c>
      <c r="D124" s="50" t="s">
        <v>7</v>
      </c>
      <c r="E124" s="50" t="s">
        <v>564</v>
      </c>
      <c r="F124" s="50" t="s">
        <v>7</v>
      </c>
      <c r="G124" s="51" t="s">
        <v>163</v>
      </c>
      <c r="H124" s="62">
        <v>3.25</v>
      </c>
      <c r="I124" s="63">
        <v>0</v>
      </c>
      <c r="J124" s="64">
        <f>ROUND(H124*I124,2)</f>
        <v>0</v>
      </c>
      <c r="K124" s="65">
        <v>0.20999999999999999</v>
      </c>
      <c r="L124" s="66">
        <f>ROUND(J124*1.21,2)</f>
        <v>0</v>
      </c>
      <c r="M124" s="13"/>
      <c r="N124" s="2"/>
      <c r="O124" s="2"/>
      <c r="P124" s="2"/>
      <c r="Q124" s="41">
        <f>IF(ISNUMBER(K124),IF(H124&gt;0,IF(I124&gt;0,J124,0),0),0)</f>
        <v>0</v>
      </c>
      <c r="R124" s="9">
        <f>IF(ISNUMBER(K124)=FALSE,J124,0)</f>
        <v>0</v>
      </c>
    </row>
    <row r="125" ht="12.75">
      <c r="A125" s="10"/>
      <c r="B125" s="57" t="s">
        <v>58</v>
      </c>
      <c r="C125" s="1"/>
      <c r="D125" s="1"/>
      <c r="E125" s="58" t="s">
        <v>7</v>
      </c>
      <c r="F125" s="1"/>
      <c r="G125" s="1"/>
      <c r="H125" s="48"/>
      <c r="I125" s="1"/>
      <c r="J125" s="48"/>
      <c r="K125" s="1"/>
      <c r="L125" s="1"/>
      <c r="M125" s="13"/>
      <c r="N125" s="2"/>
      <c r="O125" s="2"/>
      <c r="P125" s="2"/>
      <c r="Q125" s="2"/>
    </row>
    <row r="126" ht="12.75">
      <c r="A126" s="10"/>
      <c r="B126" s="57" t="s">
        <v>60</v>
      </c>
      <c r="C126" s="1"/>
      <c r="D126" s="1"/>
      <c r="E126" s="58" t="s">
        <v>565</v>
      </c>
      <c r="F126" s="1"/>
      <c r="G126" s="1"/>
      <c r="H126" s="48"/>
      <c r="I126" s="1"/>
      <c r="J126" s="48"/>
      <c r="K126" s="1"/>
      <c r="L126" s="1"/>
      <c r="M126" s="13"/>
      <c r="N126" s="2"/>
      <c r="O126" s="2"/>
      <c r="P126" s="2"/>
      <c r="Q126" s="2"/>
    </row>
    <row r="127" ht="12.75">
      <c r="A127" s="10"/>
      <c r="B127" s="57" t="s">
        <v>62</v>
      </c>
      <c r="C127" s="1"/>
      <c r="D127" s="1"/>
      <c r="E127" s="58" t="s">
        <v>566</v>
      </c>
      <c r="F127" s="1"/>
      <c r="G127" s="1"/>
      <c r="H127" s="48"/>
      <c r="I127" s="1"/>
      <c r="J127" s="48"/>
      <c r="K127" s="1"/>
      <c r="L127" s="1"/>
      <c r="M127" s="13"/>
      <c r="N127" s="2"/>
      <c r="O127" s="2"/>
      <c r="P127" s="2"/>
      <c r="Q127" s="2"/>
    </row>
    <row r="128" thickBot="1" ht="12.75">
      <c r="A128" s="10"/>
      <c r="B128" s="59" t="s">
        <v>64</v>
      </c>
      <c r="C128" s="30"/>
      <c r="D128" s="30"/>
      <c r="E128" s="60" t="s">
        <v>65</v>
      </c>
      <c r="F128" s="30"/>
      <c r="G128" s="30"/>
      <c r="H128" s="61"/>
      <c r="I128" s="30"/>
      <c r="J128" s="61"/>
      <c r="K128" s="30"/>
      <c r="L128" s="30"/>
      <c r="M128" s="13"/>
      <c r="N128" s="2"/>
      <c r="O128" s="2"/>
      <c r="P128" s="2"/>
      <c r="Q128" s="2"/>
    </row>
    <row r="129" thickTop="1" ht="12.75">
      <c r="A129" s="10"/>
      <c r="B129" s="49">
        <v>19</v>
      </c>
      <c r="C129" s="50" t="s">
        <v>567</v>
      </c>
      <c r="D129" s="50" t="s">
        <v>7</v>
      </c>
      <c r="E129" s="50" t="s">
        <v>568</v>
      </c>
      <c r="F129" s="50" t="s">
        <v>7</v>
      </c>
      <c r="G129" s="51" t="s">
        <v>163</v>
      </c>
      <c r="H129" s="62">
        <v>52.350000000000001</v>
      </c>
      <c r="I129" s="63">
        <v>0</v>
      </c>
      <c r="J129" s="64">
        <f>ROUND(H129*I129,2)</f>
        <v>0</v>
      </c>
      <c r="K129" s="65">
        <v>0.20999999999999999</v>
      </c>
      <c r="L129" s="66">
        <f>ROUND(J129*1.21,2)</f>
        <v>0</v>
      </c>
      <c r="M129" s="13"/>
      <c r="N129" s="2"/>
      <c r="O129" s="2"/>
      <c r="P129" s="2"/>
      <c r="Q129" s="41">
        <f>IF(ISNUMBER(K129),IF(H129&gt;0,IF(I129&gt;0,J129,0),0),0)</f>
        <v>0</v>
      </c>
      <c r="R129" s="9">
        <f>IF(ISNUMBER(K129)=FALSE,J129,0)</f>
        <v>0</v>
      </c>
    </row>
    <row r="130" ht="12.75">
      <c r="A130" s="10"/>
      <c r="B130" s="57" t="s">
        <v>58</v>
      </c>
      <c r="C130" s="1"/>
      <c r="D130" s="1"/>
      <c r="E130" s="58" t="s">
        <v>7</v>
      </c>
      <c r="F130" s="1"/>
      <c r="G130" s="1"/>
      <c r="H130" s="48"/>
      <c r="I130" s="1"/>
      <c r="J130" s="48"/>
      <c r="K130" s="1"/>
      <c r="L130" s="1"/>
      <c r="M130" s="13"/>
      <c r="N130" s="2"/>
      <c r="O130" s="2"/>
      <c r="P130" s="2"/>
      <c r="Q130" s="2"/>
    </row>
    <row r="131" ht="12.75">
      <c r="A131" s="10"/>
      <c r="B131" s="57" t="s">
        <v>60</v>
      </c>
      <c r="C131" s="1"/>
      <c r="D131" s="1"/>
      <c r="E131" s="58" t="s">
        <v>569</v>
      </c>
      <c r="F131" s="1"/>
      <c r="G131" s="1"/>
      <c r="H131" s="48"/>
      <c r="I131" s="1"/>
      <c r="J131" s="48"/>
      <c r="K131" s="1"/>
      <c r="L131" s="1"/>
      <c r="M131" s="13"/>
      <c r="N131" s="2"/>
      <c r="O131" s="2"/>
      <c r="P131" s="2"/>
      <c r="Q131" s="2"/>
    </row>
    <row r="132" ht="12.75">
      <c r="A132" s="10"/>
      <c r="B132" s="57" t="s">
        <v>62</v>
      </c>
      <c r="C132" s="1"/>
      <c r="D132" s="1"/>
      <c r="E132" s="58" t="s">
        <v>566</v>
      </c>
      <c r="F132" s="1"/>
      <c r="G132" s="1"/>
      <c r="H132" s="48"/>
      <c r="I132" s="1"/>
      <c r="J132" s="48"/>
      <c r="K132" s="1"/>
      <c r="L132" s="1"/>
      <c r="M132" s="13"/>
      <c r="N132" s="2"/>
      <c r="O132" s="2"/>
      <c r="P132" s="2"/>
      <c r="Q132" s="2"/>
    </row>
    <row r="133" thickBot="1" ht="12.75">
      <c r="A133" s="10"/>
      <c r="B133" s="59" t="s">
        <v>64</v>
      </c>
      <c r="C133" s="30"/>
      <c r="D133" s="30"/>
      <c r="E133" s="60" t="s">
        <v>65</v>
      </c>
      <c r="F133" s="30"/>
      <c r="G133" s="30"/>
      <c r="H133" s="61"/>
      <c r="I133" s="30"/>
      <c r="J133" s="61"/>
      <c r="K133" s="30"/>
      <c r="L133" s="30"/>
      <c r="M133" s="13"/>
      <c r="N133" s="2"/>
      <c r="O133" s="2"/>
      <c r="P133" s="2"/>
      <c r="Q133" s="2"/>
    </row>
    <row r="134" thickTop="1" ht="12.75">
      <c r="A134" s="10"/>
      <c r="B134" s="49">
        <v>20</v>
      </c>
      <c r="C134" s="50" t="s">
        <v>570</v>
      </c>
      <c r="D134" s="50" t="s">
        <v>7</v>
      </c>
      <c r="E134" s="50" t="s">
        <v>571</v>
      </c>
      <c r="F134" s="50" t="s">
        <v>7</v>
      </c>
      <c r="G134" s="51" t="s">
        <v>163</v>
      </c>
      <c r="H134" s="62">
        <v>55.600000000000001</v>
      </c>
      <c r="I134" s="63">
        <v>0</v>
      </c>
      <c r="J134" s="64">
        <f>ROUND(H134*I134,2)</f>
        <v>0</v>
      </c>
      <c r="K134" s="65">
        <v>0.20999999999999999</v>
      </c>
      <c r="L134" s="66">
        <f>ROUND(J134*1.21,2)</f>
        <v>0</v>
      </c>
      <c r="M134" s="13"/>
      <c r="N134" s="2"/>
      <c r="O134" s="2"/>
      <c r="P134" s="2"/>
      <c r="Q134" s="41">
        <f>IF(ISNUMBER(K134),IF(H134&gt;0,IF(I134&gt;0,J134,0),0),0)</f>
        <v>0</v>
      </c>
      <c r="R134" s="9">
        <f>IF(ISNUMBER(K134)=FALSE,J134,0)</f>
        <v>0</v>
      </c>
    </row>
    <row r="135" ht="12.75">
      <c r="A135" s="10"/>
      <c r="B135" s="57" t="s">
        <v>58</v>
      </c>
      <c r="C135" s="1"/>
      <c r="D135" s="1"/>
      <c r="E135" s="58" t="s">
        <v>7</v>
      </c>
      <c r="F135" s="1"/>
      <c r="G135" s="1"/>
      <c r="H135" s="48"/>
      <c r="I135" s="1"/>
      <c r="J135" s="48"/>
      <c r="K135" s="1"/>
      <c r="L135" s="1"/>
      <c r="M135" s="13"/>
      <c r="N135" s="2"/>
      <c r="O135" s="2"/>
      <c r="P135" s="2"/>
      <c r="Q135" s="2"/>
    </row>
    <row r="136" ht="12.75">
      <c r="A136" s="10"/>
      <c r="B136" s="57" t="s">
        <v>60</v>
      </c>
      <c r="C136" s="1"/>
      <c r="D136" s="1"/>
      <c r="E136" s="58" t="s">
        <v>572</v>
      </c>
      <c r="F136" s="1"/>
      <c r="G136" s="1"/>
      <c r="H136" s="48"/>
      <c r="I136" s="1"/>
      <c r="J136" s="48"/>
      <c r="K136" s="1"/>
      <c r="L136" s="1"/>
      <c r="M136" s="13"/>
      <c r="N136" s="2"/>
      <c r="O136" s="2"/>
      <c r="P136" s="2"/>
      <c r="Q136" s="2"/>
    </row>
    <row r="137" ht="12.75">
      <c r="A137" s="10"/>
      <c r="B137" s="57" t="s">
        <v>62</v>
      </c>
      <c r="C137" s="1"/>
      <c r="D137" s="1"/>
      <c r="E137" s="58" t="s">
        <v>573</v>
      </c>
      <c r="F137" s="1"/>
      <c r="G137" s="1"/>
      <c r="H137" s="48"/>
      <c r="I137" s="1"/>
      <c r="J137" s="48"/>
      <c r="K137" s="1"/>
      <c r="L137" s="1"/>
      <c r="M137" s="13"/>
      <c r="N137" s="2"/>
      <c r="O137" s="2"/>
      <c r="P137" s="2"/>
      <c r="Q137" s="2"/>
    </row>
    <row r="138" thickBot="1" ht="12.75">
      <c r="A138" s="10"/>
      <c r="B138" s="59" t="s">
        <v>64</v>
      </c>
      <c r="C138" s="30"/>
      <c r="D138" s="30"/>
      <c r="E138" s="60" t="s">
        <v>65</v>
      </c>
      <c r="F138" s="30"/>
      <c r="G138" s="30"/>
      <c r="H138" s="61"/>
      <c r="I138" s="30"/>
      <c r="J138" s="61"/>
      <c r="K138" s="30"/>
      <c r="L138" s="30"/>
      <c r="M138" s="13"/>
      <c r="N138" s="2"/>
      <c r="O138" s="2"/>
      <c r="P138" s="2"/>
      <c r="Q138" s="2"/>
    </row>
    <row r="139" thickTop="1" thickBot="1" ht="25" customHeight="1">
      <c r="A139" s="10"/>
      <c r="B139" s="1"/>
      <c r="C139" s="67">
        <v>8</v>
      </c>
      <c r="D139" s="1"/>
      <c r="E139" s="67" t="s">
        <v>106</v>
      </c>
      <c r="F139" s="1"/>
      <c r="G139" s="68" t="s">
        <v>95</v>
      </c>
      <c r="H139" s="69">
        <f>J79+J84+J89+J94+J99+J104+J109+J114+J119+J124+J129+J134</f>
        <v>0</v>
      </c>
      <c r="I139" s="68" t="s">
        <v>96</v>
      </c>
      <c r="J139" s="70">
        <f>(L139-H139)</f>
        <v>0</v>
      </c>
      <c r="K139" s="68" t="s">
        <v>97</v>
      </c>
      <c r="L139" s="71">
        <f>ROUND((J79+J84+J89+J94+J99+J104+J109+J114+J119+J124+J129+J134)*1.21,2)</f>
        <v>0</v>
      </c>
      <c r="M139" s="13"/>
      <c r="N139" s="2"/>
      <c r="O139" s="2"/>
      <c r="P139" s="2"/>
      <c r="Q139" s="41">
        <f>0+Q79+Q84+Q89+Q94+Q99+Q104+Q109+Q114+Q119+Q124+Q129+Q134</f>
        <v>0</v>
      </c>
      <c r="R139" s="9">
        <f>0+R79+R84+R89+R94+R99+R104+R109+R114+R119+R124+R129+R134</f>
        <v>0</v>
      </c>
      <c r="S139" s="72">
        <f>Q139*(1+J139)+R139</f>
        <v>0</v>
      </c>
    </row>
    <row r="140" thickTop="1" thickBot="1" ht="25" customHeight="1">
      <c r="A140" s="10"/>
      <c r="B140" s="73"/>
      <c r="C140" s="73"/>
      <c r="D140" s="73"/>
      <c r="E140" s="73"/>
      <c r="F140" s="73"/>
      <c r="G140" s="74" t="s">
        <v>98</v>
      </c>
      <c r="H140" s="75">
        <f>0+J79+J84+J89+J94+J99+J104+J109+J114+J119+J124+J129+J134</f>
        <v>0</v>
      </c>
      <c r="I140" s="74" t="s">
        <v>99</v>
      </c>
      <c r="J140" s="76">
        <f>0+J139</f>
        <v>0</v>
      </c>
      <c r="K140" s="74" t="s">
        <v>100</v>
      </c>
      <c r="L140" s="77">
        <f>0+L139</f>
        <v>0</v>
      </c>
      <c r="M140" s="13"/>
      <c r="N140" s="2"/>
      <c r="O140" s="2"/>
      <c r="P140" s="2"/>
      <c r="Q140" s="2"/>
    </row>
    <row r="141" ht="40" customHeight="1">
      <c r="A141" s="10"/>
      <c r="B141" s="82" t="s">
        <v>319</v>
      </c>
      <c r="C141" s="1"/>
      <c r="D141" s="1"/>
      <c r="E141" s="1"/>
      <c r="F141" s="1"/>
      <c r="G141" s="1"/>
      <c r="H141" s="48"/>
      <c r="I141" s="1"/>
      <c r="J141" s="48"/>
      <c r="K141" s="1"/>
      <c r="L141" s="1"/>
      <c r="M141" s="13"/>
      <c r="N141" s="2"/>
      <c r="O141" s="2"/>
      <c r="P141" s="2"/>
      <c r="Q141" s="2"/>
    </row>
    <row r="142" ht="12.75">
      <c r="A142" s="10"/>
      <c r="B142" s="49">
        <v>21</v>
      </c>
      <c r="C142" s="50" t="s">
        <v>574</v>
      </c>
      <c r="D142" s="50" t="s">
        <v>7</v>
      </c>
      <c r="E142" s="50" t="s">
        <v>575</v>
      </c>
      <c r="F142" s="50" t="s">
        <v>7</v>
      </c>
      <c r="G142" s="51" t="s">
        <v>163</v>
      </c>
      <c r="H142" s="52">
        <v>0.5</v>
      </c>
      <c r="I142" s="53">
        <v>0</v>
      </c>
      <c r="J142" s="54">
        <f>ROUND(H142*I142,2)</f>
        <v>0</v>
      </c>
      <c r="K142" s="55">
        <v>0.20999999999999999</v>
      </c>
      <c r="L142" s="56">
        <f>ROUND(J142*1.21,2)</f>
        <v>0</v>
      </c>
      <c r="M142" s="13"/>
      <c r="N142" s="2"/>
      <c r="O142" s="2"/>
      <c r="P142" s="2"/>
      <c r="Q142" s="41">
        <f>IF(ISNUMBER(K142),IF(H142&gt;0,IF(I142&gt;0,J142,0),0),0)</f>
        <v>0</v>
      </c>
      <c r="R142" s="9">
        <f>IF(ISNUMBER(K142)=FALSE,J142,0)</f>
        <v>0</v>
      </c>
    </row>
    <row r="143" ht="12.75">
      <c r="A143" s="10"/>
      <c r="B143" s="57" t="s">
        <v>58</v>
      </c>
      <c r="C143" s="1"/>
      <c r="D143" s="1"/>
      <c r="E143" s="58" t="s">
        <v>576</v>
      </c>
      <c r="F143" s="1"/>
      <c r="G143" s="1"/>
      <c r="H143" s="48"/>
      <c r="I143" s="1"/>
      <c r="J143" s="48"/>
      <c r="K143" s="1"/>
      <c r="L143" s="1"/>
      <c r="M143" s="13"/>
      <c r="N143" s="2"/>
      <c r="O143" s="2"/>
      <c r="P143" s="2"/>
      <c r="Q143" s="2"/>
    </row>
    <row r="144" ht="12.75">
      <c r="A144" s="10"/>
      <c r="B144" s="57" t="s">
        <v>60</v>
      </c>
      <c r="C144" s="1"/>
      <c r="D144" s="1"/>
      <c r="E144" s="58" t="s">
        <v>577</v>
      </c>
      <c r="F144" s="1"/>
      <c r="G144" s="1"/>
      <c r="H144" s="48"/>
      <c r="I144" s="1"/>
      <c r="J144" s="48"/>
      <c r="K144" s="1"/>
      <c r="L144" s="1"/>
      <c r="M144" s="13"/>
      <c r="N144" s="2"/>
      <c r="O144" s="2"/>
      <c r="P144" s="2"/>
      <c r="Q144" s="2"/>
    </row>
    <row r="145" ht="12.75">
      <c r="A145" s="10"/>
      <c r="B145" s="57" t="s">
        <v>62</v>
      </c>
      <c r="C145" s="1"/>
      <c r="D145" s="1"/>
      <c r="E145" s="58" t="s">
        <v>578</v>
      </c>
      <c r="F145" s="1"/>
      <c r="G145" s="1"/>
      <c r="H145" s="48"/>
      <c r="I145" s="1"/>
      <c r="J145" s="48"/>
      <c r="K145" s="1"/>
      <c r="L145" s="1"/>
      <c r="M145" s="13"/>
      <c r="N145" s="2"/>
      <c r="O145" s="2"/>
      <c r="P145" s="2"/>
      <c r="Q145" s="2"/>
    </row>
    <row r="146" thickBot="1" ht="12.75">
      <c r="A146" s="10"/>
      <c r="B146" s="59" t="s">
        <v>64</v>
      </c>
      <c r="C146" s="30"/>
      <c r="D146" s="30"/>
      <c r="E146" s="60" t="s">
        <v>65</v>
      </c>
      <c r="F146" s="30"/>
      <c r="G146" s="30"/>
      <c r="H146" s="61"/>
      <c r="I146" s="30"/>
      <c r="J146" s="61"/>
      <c r="K146" s="30"/>
      <c r="L146" s="30"/>
      <c r="M146" s="13"/>
      <c r="N146" s="2"/>
      <c r="O146" s="2"/>
      <c r="P146" s="2"/>
      <c r="Q146" s="2"/>
    </row>
    <row r="147" thickTop="1" thickBot="1" ht="25" customHeight="1">
      <c r="A147" s="10"/>
      <c r="B147" s="1"/>
      <c r="C147" s="67">
        <v>9</v>
      </c>
      <c r="D147" s="1"/>
      <c r="E147" s="67" t="s">
        <v>107</v>
      </c>
      <c r="F147" s="1"/>
      <c r="G147" s="68" t="s">
        <v>95</v>
      </c>
      <c r="H147" s="69">
        <f>0+J142</f>
        <v>0</v>
      </c>
      <c r="I147" s="68" t="s">
        <v>96</v>
      </c>
      <c r="J147" s="70">
        <f>(L147-H147)</f>
        <v>0</v>
      </c>
      <c r="K147" s="68" t="s">
        <v>97</v>
      </c>
      <c r="L147" s="71">
        <f>ROUND((0+J142)*1.21,2)</f>
        <v>0</v>
      </c>
      <c r="M147" s="13"/>
      <c r="N147" s="2"/>
      <c r="O147" s="2"/>
      <c r="P147" s="2"/>
      <c r="Q147" s="41">
        <f>0+Q142</f>
        <v>0</v>
      </c>
      <c r="R147" s="9">
        <f>0+R142</f>
        <v>0</v>
      </c>
      <c r="S147" s="72">
        <f>Q147*(1+J147)+R147</f>
        <v>0</v>
      </c>
    </row>
    <row r="148" thickTop="1" thickBot="1" ht="25" customHeight="1">
      <c r="A148" s="10"/>
      <c r="B148" s="73"/>
      <c r="C148" s="73"/>
      <c r="D148" s="73"/>
      <c r="E148" s="73"/>
      <c r="F148" s="73"/>
      <c r="G148" s="74" t="s">
        <v>98</v>
      </c>
      <c r="H148" s="75">
        <f>0+J142</f>
        <v>0</v>
      </c>
      <c r="I148" s="74" t="s">
        <v>99</v>
      </c>
      <c r="J148" s="76">
        <f>0+J147</f>
        <v>0</v>
      </c>
      <c r="K148" s="74" t="s">
        <v>100</v>
      </c>
      <c r="L148" s="77">
        <f>0+L147</f>
        <v>0</v>
      </c>
      <c r="M148" s="13"/>
      <c r="N148" s="2"/>
      <c r="O148" s="2"/>
      <c r="P148" s="2"/>
      <c r="Q148" s="2"/>
    </row>
    <row r="149" ht="12.75">
      <c r="A149" s="14"/>
      <c r="B149" s="4"/>
      <c r="C149" s="4"/>
      <c r="D149" s="4"/>
      <c r="E149" s="4"/>
      <c r="F149" s="4"/>
      <c r="G149" s="4"/>
      <c r="H149" s="78"/>
      <c r="I149" s="4"/>
      <c r="J149" s="78"/>
      <c r="K149" s="4"/>
      <c r="L149" s="4"/>
      <c r="M149" s="15"/>
      <c r="N149" s="2"/>
      <c r="O149" s="2"/>
      <c r="P149" s="2"/>
      <c r="Q149" s="2"/>
    </row>
    <row r="150" ht="12.7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"/>
      <c r="O150" s="2"/>
      <c r="P150" s="2"/>
      <c r="Q150" s="2"/>
    </row>
  </sheetData>
  <mergeCells count="107">
    <mergeCell ref="B42:L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70:L7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3:D23"/>
    <mergeCell ref="B24:D24"/>
    <mergeCell ref="B72:D72"/>
    <mergeCell ref="B73:D73"/>
    <mergeCell ref="B74:D74"/>
    <mergeCell ref="B75:D75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78:L7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3:D143"/>
    <mergeCell ref="B144:D144"/>
    <mergeCell ref="B145:D145"/>
    <mergeCell ref="B146:D146"/>
    <mergeCell ref="B141:L141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0+(H45+H73+H81+H154+H167)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38</v>
      </c>
      <c r="B10" s="1"/>
      <c r="C10" s="17"/>
      <c r="D10" s="1"/>
      <c r="E10" s="1"/>
      <c r="F10" s="1"/>
      <c r="G10" s="18"/>
      <c r="H10" s="1"/>
      <c r="I10" s="39" t="s">
        <v>39</v>
      </c>
      <c r="J10" s="40">
        <f>0+H46+H74+H82+H155+H168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579</v>
      </c>
      <c r="B11" s="1"/>
      <c r="C11" s="1"/>
      <c r="D11" s="1"/>
      <c r="E11" s="1"/>
      <c r="F11" s="1"/>
      <c r="G11" s="39"/>
      <c r="H11" s="1"/>
      <c r="I11" s="39" t="s">
        <v>41</v>
      </c>
      <c r="J11" s="40">
        <f>ROUND(0+((H45+H73+H81+H154+H167)*1.21),2)</f>
        <v>0</v>
      </c>
      <c r="K11" s="1"/>
      <c r="L11" s="1"/>
      <c r="M11" s="13"/>
      <c r="N11" s="2"/>
      <c r="O11" s="2"/>
      <c r="P11" s="2"/>
      <c r="Q11" s="41">
        <f>IF(SUM(K20:K24)&gt;0,ROUND(SUM(S20:S24)/SUM(K20:K24)-1,8),0)</f>
        <v>0</v>
      </c>
      <c r="R11" s="9">
        <f>AVERAGE(J45,J73,J81,J154,J167)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42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43</v>
      </c>
      <c r="C19" s="42"/>
      <c r="D19" s="42"/>
      <c r="E19" s="42" t="s">
        <v>44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44">
        <v>0</v>
      </c>
      <c r="C20" s="1"/>
      <c r="D20" s="1"/>
      <c r="E20" s="45" t="s">
        <v>45</v>
      </c>
      <c r="F20" s="1"/>
      <c r="G20" s="1"/>
      <c r="H20" s="1"/>
      <c r="I20" s="1"/>
      <c r="J20" s="1"/>
      <c r="K20" s="46">
        <f>0+J30+J35+J40</f>
        <v>0</v>
      </c>
      <c r="L20" s="46">
        <f>0+L45</f>
        <v>0</v>
      </c>
      <c r="M20" s="13"/>
      <c r="N20" s="2"/>
      <c r="O20" s="2"/>
      <c r="P20" s="2"/>
      <c r="Q20" s="2"/>
      <c r="S20" s="9">
        <f>S45</f>
        <v>0</v>
      </c>
    </row>
    <row r="21" ht="12.75">
      <c r="A21" s="10"/>
      <c r="B21" s="44">
        <v>1</v>
      </c>
      <c r="C21" s="1"/>
      <c r="D21" s="1"/>
      <c r="E21" s="45" t="s">
        <v>102</v>
      </c>
      <c r="F21" s="1"/>
      <c r="G21" s="1"/>
      <c r="H21" s="1"/>
      <c r="I21" s="1"/>
      <c r="J21" s="1"/>
      <c r="K21" s="46">
        <f>0+J48+J53+J58+J63+J68</f>
        <v>0</v>
      </c>
      <c r="L21" s="46">
        <f>0+L73</f>
        <v>0</v>
      </c>
      <c r="M21" s="13"/>
      <c r="N21" s="2"/>
      <c r="O21" s="2"/>
      <c r="P21" s="2"/>
      <c r="Q21" s="2"/>
      <c r="S21" s="9">
        <f>S73</f>
        <v>0</v>
      </c>
    </row>
    <row r="22" ht="12.75">
      <c r="A22" s="10"/>
      <c r="B22" s="44">
        <v>4</v>
      </c>
      <c r="C22" s="1"/>
      <c r="D22" s="1"/>
      <c r="E22" s="45" t="s">
        <v>104</v>
      </c>
      <c r="F22" s="1"/>
      <c r="G22" s="1"/>
      <c r="H22" s="1"/>
      <c r="I22" s="1"/>
      <c r="J22" s="1"/>
      <c r="K22" s="46">
        <f>0+J76</f>
        <v>0</v>
      </c>
      <c r="L22" s="46">
        <f>0+L81</f>
        <v>0</v>
      </c>
      <c r="M22" s="13"/>
      <c r="N22" s="2"/>
      <c r="O22" s="2"/>
      <c r="P22" s="2"/>
      <c r="Q22" s="2"/>
      <c r="S22" s="9">
        <f>S81</f>
        <v>0</v>
      </c>
    </row>
    <row r="23" ht="12.75">
      <c r="A23" s="10"/>
      <c r="B23" s="44">
        <v>8</v>
      </c>
      <c r="C23" s="1"/>
      <c r="D23" s="1"/>
      <c r="E23" s="45" t="s">
        <v>106</v>
      </c>
      <c r="F23" s="1"/>
      <c r="G23" s="1"/>
      <c r="H23" s="1"/>
      <c r="I23" s="1"/>
      <c r="J23" s="1"/>
      <c r="K23" s="46">
        <f>0+J84+J89+J94+J99+J104+J109+J114+J119+J124+J129+J134+J139+J144+J149</f>
        <v>0</v>
      </c>
      <c r="L23" s="46">
        <f>0+L154</f>
        <v>0</v>
      </c>
      <c r="M23" s="13"/>
      <c r="N23" s="2"/>
      <c r="O23" s="2"/>
      <c r="P23" s="2"/>
      <c r="Q23" s="2"/>
      <c r="S23" s="9">
        <f>S154</f>
        <v>0</v>
      </c>
    </row>
    <row r="24" ht="12.75">
      <c r="A24" s="10"/>
      <c r="B24" s="44">
        <v>9</v>
      </c>
      <c r="C24" s="1"/>
      <c r="D24" s="1"/>
      <c r="E24" s="45" t="s">
        <v>107</v>
      </c>
      <c r="F24" s="1"/>
      <c r="G24" s="1"/>
      <c r="H24" s="1"/>
      <c r="I24" s="1"/>
      <c r="J24" s="1"/>
      <c r="K24" s="46">
        <f>0+J157+J162</f>
        <v>0</v>
      </c>
      <c r="L24" s="46">
        <f>0+L167</f>
        <v>0</v>
      </c>
      <c r="M24" s="13"/>
      <c r="N24" s="2"/>
      <c r="O24" s="2"/>
      <c r="P24" s="2"/>
      <c r="Q24" s="2"/>
      <c r="S24" s="9">
        <f>S167</f>
        <v>0</v>
      </c>
    </row>
    <row r="25" ht="12.7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6" t="s">
        <v>46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1"/>
      <c r="N27" s="2"/>
      <c r="O27" s="2"/>
      <c r="P27" s="2"/>
      <c r="Q27" s="2"/>
    </row>
    <row r="28" ht="18" customHeight="1">
      <c r="A28" s="10"/>
      <c r="B28" s="42" t="s">
        <v>47</v>
      </c>
      <c r="C28" s="42" t="s">
        <v>43</v>
      </c>
      <c r="D28" s="42" t="s">
        <v>48</v>
      </c>
      <c r="E28" s="42" t="s">
        <v>44</v>
      </c>
      <c r="F28" s="42" t="s">
        <v>49</v>
      </c>
      <c r="G28" s="43" t="s">
        <v>50</v>
      </c>
      <c r="H28" s="23" t="s">
        <v>51</v>
      </c>
      <c r="I28" s="23" t="s">
        <v>52</v>
      </c>
      <c r="J28" s="23" t="s">
        <v>17</v>
      </c>
      <c r="K28" s="43" t="s">
        <v>53</v>
      </c>
      <c r="L28" s="23" t="s">
        <v>18</v>
      </c>
      <c r="M28" s="79"/>
      <c r="N28" s="2"/>
      <c r="O28" s="2"/>
      <c r="P28" s="2"/>
      <c r="Q28" s="2"/>
    </row>
    <row r="29" ht="40" customHeight="1">
      <c r="A29" s="10"/>
      <c r="B29" s="47" t="s">
        <v>54</v>
      </c>
      <c r="C29" s="1"/>
      <c r="D29" s="1"/>
      <c r="E29" s="1"/>
      <c r="F29" s="1"/>
      <c r="G29" s="1"/>
      <c r="H29" s="48"/>
      <c r="I29" s="1"/>
      <c r="J29" s="48"/>
      <c r="K29" s="1"/>
      <c r="L29" s="1"/>
      <c r="M29" s="13"/>
      <c r="N29" s="2"/>
      <c r="O29" s="2"/>
      <c r="P29" s="2"/>
      <c r="Q29" s="2"/>
    </row>
    <row r="30" ht="12.75">
      <c r="A30" s="10"/>
      <c r="B30" s="49">
        <v>1</v>
      </c>
      <c r="C30" s="50" t="s">
        <v>108</v>
      </c>
      <c r="D30" s="50" t="s">
        <v>109</v>
      </c>
      <c r="E30" s="50" t="s">
        <v>110</v>
      </c>
      <c r="F30" s="50" t="s">
        <v>7</v>
      </c>
      <c r="G30" s="51" t="s">
        <v>111</v>
      </c>
      <c r="H30" s="52">
        <v>76.841999999999999</v>
      </c>
      <c r="I30" s="53">
        <v>0</v>
      </c>
      <c r="J30" s="54">
        <f>ROUND(H30*I30,2)</f>
        <v>0</v>
      </c>
      <c r="K30" s="55">
        <v>0.20999999999999999</v>
      </c>
      <c r="L30" s="56">
        <f>ROUND(J30*1.21,2)</f>
        <v>0</v>
      </c>
      <c r="M30" s="13"/>
      <c r="N30" s="2"/>
      <c r="O30" s="2"/>
      <c r="P30" s="2"/>
      <c r="Q30" s="41">
        <f>IF(ISNUMBER(K30),IF(H30&gt;0,IF(I30&gt;0,J30,0),0),0)</f>
        <v>0</v>
      </c>
      <c r="R30" s="9">
        <f>IF(ISNUMBER(K30)=FALSE,J30,0)</f>
        <v>0</v>
      </c>
    </row>
    <row r="31" ht="12.75">
      <c r="A31" s="10"/>
      <c r="B31" s="57" t="s">
        <v>58</v>
      </c>
      <c r="C31" s="1"/>
      <c r="D31" s="1"/>
      <c r="E31" s="58" t="s">
        <v>502</v>
      </c>
      <c r="F31" s="1"/>
      <c r="G31" s="1"/>
      <c r="H31" s="48"/>
      <c r="I31" s="1"/>
      <c r="J31" s="48"/>
      <c r="K31" s="1"/>
      <c r="L31" s="1"/>
      <c r="M31" s="13"/>
      <c r="N31" s="2"/>
      <c r="O31" s="2"/>
      <c r="P31" s="2"/>
      <c r="Q31" s="2"/>
    </row>
    <row r="32" ht="12.75">
      <c r="A32" s="10"/>
      <c r="B32" s="57" t="s">
        <v>60</v>
      </c>
      <c r="C32" s="1"/>
      <c r="D32" s="1"/>
      <c r="E32" s="58" t="s">
        <v>580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 ht="12.75">
      <c r="A33" s="10"/>
      <c r="B33" s="57" t="s">
        <v>62</v>
      </c>
      <c r="C33" s="1"/>
      <c r="D33" s="1"/>
      <c r="E33" s="58" t="s">
        <v>114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 thickBot="1" ht="12.75">
      <c r="A34" s="10"/>
      <c r="B34" s="59" t="s">
        <v>64</v>
      </c>
      <c r="C34" s="30"/>
      <c r="D34" s="30"/>
      <c r="E34" s="60" t="s">
        <v>65</v>
      </c>
      <c r="F34" s="30"/>
      <c r="G34" s="30"/>
      <c r="H34" s="61"/>
      <c r="I34" s="30"/>
      <c r="J34" s="61"/>
      <c r="K34" s="30"/>
      <c r="L34" s="30"/>
      <c r="M34" s="13"/>
      <c r="N34" s="2"/>
      <c r="O34" s="2"/>
      <c r="P34" s="2"/>
      <c r="Q34" s="2"/>
    </row>
    <row r="35" thickTop="1" ht="12.75">
      <c r="A35" s="10"/>
      <c r="B35" s="49">
        <v>2</v>
      </c>
      <c r="C35" s="50" t="s">
        <v>108</v>
      </c>
      <c r="D35" s="50" t="s">
        <v>115</v>
      </c>
      <c r="E35" s="50" t="s">
        <v>110</v>
      </c>
      <c r="F35" s="50" t="s">
        <v>7</v>
      </c>
      <c r="G35" s="51" t="s">
        <v>111</v>
      </c>
      <c r="H35" s="62">
        <v>4.5800000000000001</v>
      </c>
      <c r="I35" s="63">
        <v>0</v>
      </c>
      <c r="J35" s="64">
        <f>ROUND(H35*I35,2)</f>
        <v>0</v>
      </c>
      <c r="K35" s="65">
        <v>0.20999999999999999</v>
      </c>
      <c r="L35" s="66">
        <f>ROUND(J35*1.21,2)</f>
        <v>0</v>
      </c>
      <c r="M35" s="13"/>
      <c r="N35" s="2"/>
      <c r="O35" s="2"/>
      <c r="P35" s="2"/>
      <c r="Q35" s="41">
        <f>IF(ISNUMBER(K35),IF(H35&gt;0,IF(I35&gt;0,J35,0),0),0)</f>
        <v>0</v>
      </c>
      <c r="R35" s="9">
        <f>IF(ISNUMBER(K35)=FALSE,J35,0)</f>
        <v>0</v>
      </c>
    </row>
    <row r="36" ht="12.75">
      <c r="A36" s="10"/>
      <c r="B36" s="57" t="s">
        <v>58</v>
      </c>
      <c r="C36" s="1"/>
      <c r="D36" s="1"/>
      <c r="E36" s="58" t="s">
        <v>504</v>
      </c>
      <c r="F36" s="1"/>
      <c r="G36" s="1"/>
      <c r="H36" s="48"/>
      <c r="I36" s="1"/>
      <c r="J36" s="48"/>
      <c r="K36" s="1"/>
      <c r="L36" s="1"/>
      <c r="M36" s="13"/>
      <c r="N36" s="2"/>
      <c r="O36" s="2"/>
      <c r="P36" s="2"/>
      <c r="Q36" s="2"/>
    </row>
    <row r="37" ht="12.75">
      <c r="A37" s="10"/>
      <c r="B37" s="57" t="s">
        <v>60</v>
      </c>
      <c r="C37" s="1"/>
      <c r="D37" s="1"/>
      <c r="E37" s="58" t="s">
        <v>581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 ht="12.75">
      <c r="A38" s="10"/>
      <c r="B38" s="57" t="s">
        <v>62</v>
      </c>
      <c r="C38" s="1"/>
      <c r="D38" s="1"/>
      <c r="E38" s="58" t="s">
        <v>118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 thickBot="1" ht="12.75">
      <c r="A39" s="10"/>
      <c r="B39" s="59" t="s">
        <v>64</v>
      </c>
      <c r="C39" s="30"/>
      <c r="D39" s="30"/>
      <c r="E39" s="60" t="s">
        <v>65</v>
      </c>
      <c r="F39" s="30"/>
      <c r="G39" s="30"/>
      <c r="H39" s="61"/>
      <c r="I39" s="30"/>
      <c r="J39" s="61"/>
      <c r="K39" s="30"/>
      <c r="L39" s="30"/>
      <c r="M39" s="13"/>
      <c r="N39" s="2"/>
      <c r="O39" s="2"/>
      <c r="P39" s="2"/>
      <c r="Q39" s="2"/>
    </row>
    <row r="40" thickTop="1" ht="12.75">
      <c r="A40" s="10"/>
      <c r="B40" s="49">
        <v>3</v>
      </c>
      <c r="C40" s="50" t="s">
        <v>582</v>
      </c>
      <c r="D40" s="50" t="s">
        <v>7</v>
      </c>
      <c r="E40" s="50" t="s">
        <v>583</v>
      </c>
      <c r="F40" s="50" t="s">
        <v>7</v>
      </c>
      <c r="G40" s="51" t="s">
        <v>57</v>
      </c>
      <c r="H40" s="62">
        <v>1</v>
      </c>
      <c r="I40" s="63">
        <v>0</v>
      </c>
      <c r="J40" s="64">
        <f>ROUND(H40*I40,2)</f>
        <v>0</v>
      </c>
      <c r="K40" s="65">
        <v>0.20999999999999999</v>
      </c>
      <c r="L40" s="66">
        <f>ROUND(J40*1.21,2)</f>
        <v>0</v>
      </c>
      <c r="M40" s="13"/>
      <c r="N40" s="2"/>
      <c r="O40" s="2"/>
      <c r="P40" s="2"/>
      <c r="Q40" s="41">
        <f>IF(ISNUMBER(K40),IF(H40&gt;0,IF(I40&gt;0,J40,0),0),0)</f>
        <v>0</v>
      </c>
      <c r="R40" s="9">
        <f>IF(ISNUMBER(K40)=FALSE,J40,0)</f>
        <v>0</v>
      </c>
    </row>
    <row r="41" ht="12.75">
      <c r="A41" s="10"/>
      <c r="B41" s="57" t="s">
        <v>58</v>
      </c>
      <c r="C41" s="1"/>
      <c r="D41" s="1"/>
      <c r="E41" s="58" t="s">
        <v>584</v>
      </c>
      <c r="F41" s="1"/>
      <c r="G41" s="1"/>
      <c r="H41" s="48"/>
      <c r="I41" s="1"/>
      <c r="J41" s="48"/>
      <c r="K41" s="1"/>
      <c r="L41" s="1"/>
      <c r="M41" s="13"/>
      <c r="N41" s="2"/>
      <c r="O41" s="2"/>
      <c r="P41" s="2"/>
      <c r="Q41" s="2"/>
    </row>
    <row r="42" ht="12.75">
      <c r="A42" s="10"/>
      <c r="B42" s="57" t="s">
        <v>60</v>
      </c>
      <c r="C42" s="1"/>
      <c r="D42" s="1"/>
      <c r="E42" s="58" t="s">
        <v>61</v>
      </c>
      <c r="F42" s="1"/>
      <c r="G42" s="1"/>
      <c r="H42" s="48"/>
      <c r="I42" s="1"/>
      <c r="J42" s="48"/>
      <c r="K42" s="1"/>
      <c r="L42" s="1"/>
      <c r="M42" s="13"/>
      <c r="N42" s="2"/>
      <c r="O42" s="2"/>
      <c r="P42" s="2"/>
      <c r="Q42" s="2"/>
    </row>
    <row r="43" ht="12.75">
      <c r="A43" s="10"/>
      <c r="B43" s="57" t="s">
        <v>62</v>
      </c>
      <c r="C43" s="1"/>
      <c r="D43" s="1"/>
      <c r="E43" s="58" t="s">
        <v>63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 thickBot="1" ht="12.75">
      <c r="A44" s="10"/>
      <c r="B44" s="59" t="s">
        <v>64</v>
      </c>
      <c r="C44" s="30"/>
      <c r="D44" s="30"/>
      <c r="E44" s="60" t="s">
        <v>65</v>
      </c>
      <c r="F44" s="30"/>
      <c r="G44" s="30"/>
      <c r="H44" s="61"/>
      <c r="I44" s="30"/>
      <c r="J44" s="61"/>
      <c r="K44" s="30"/>
      <c r="L44" s="30"/>
      <c r="M44" s="13"/>
      <c r="N44" s="2"/>
      <c r="O44" s="2"/>
      <c r="P44" s="2"/>
      <c r="Q44" s="2"/>
    </row>
    <row r="45" thickTop="1" thickBot="1" ht="25" customHeight="1">
      <c r="A45" s="10"/>
      <c r="B45" s="1"/>
      <c r="C45" s="67">
        <v>0</v>
      </c>
      <c r="D45" s="1"/>
      <c r="E45" s="67" t="s">
        <v>45</v>
      </c>
      <c r="F45" s="1"/>
      <c r="G45" s="68" t="s">
        <v>95</v>
      </c>
      <c r="H45" s="69">
        <f>J30+J35+J40</f>
        <v>0</v>
      </c>
      <c r="I45" s="68" t="s">
        <v>96</v>
      </c>
      <c r="J45" s="70">
        <f>(L45-H45)</f>
        <v>0</v>
      </c>
      <c r="K45" s="68" t="s">
        <v>97</v>
      </c>
      <c r="L45" s="71">
        <f>ROUND((J30+J35+J40)*1.21,2)</f>
        <v>0</v>
      </c>
      <c r="M45" s="13"/>
      <c r="N45" s="2"/>
      <c r="O45" s="2"/>
      <c r="P45" s="2"/>
      <c r="Q45" s="41">
        <f>0+Q30+Q35+Q40</f>
        <v>0</v>
      </c>
      <c r="R45" s="9">
        <f>0+R30+R35+R40</f>
        <v>0</v>
      </c>
      <c r="S45" s="72">
        <f>Q45*(1+J45)+R45</f>
        <v>0</v>
      </c>
    </row>
    <row r="46" thickTop="1" thickBot="1" ht="25" customHeight="1">
      <c r="A46" s="10"/>
      <c r="B46" s="73"/>
      <c r="C46" s="73"/>
      <c r="D46" s="73"/>
      <c r="E46" s="73"/>
      <c r="F46" s="73"/>
      <c r="G46" s="74" t="s">
        <v>98</v>
      </c>
      <c r="H46" s="75">
        <f>0+J30+J35+J40</f>
        <v>0</v>
      </c>
      <c r="I46" s="74" t="s">
        <v>99</v>
      </c>
      <c r="J46" s="76">
        <f>0+J45</f>
        <v>0</v>
      </c>
      <c r="K46" s="74" t="s">
        <v>100</v>
      </c>
      <c r="L46" s="77">
        <f>0+L45</f>
        <v>0</v>
      </c>
      <c r="M46" s="13"/>
      <c r="N46" s="2"/>
      <c r="O46" s="2"/>
      <c r="P46" s="2"/>
      <c r="Q46" s="2"/>
    </row>
    <row r="47" ht="40" customHeight="1">
      <c r="A47" s="10"/>
      <c r="B47" s="82" t="s">
        <v>128</v>
      </c>
      <c r="C47" s="1"/>
      <c r="D47" s="1"/>
      <c r="E47" s="1"/>
      <c r="F47" s="1"/>
      <c r="G47" s="1"/>
      <c r="H47" s="48"/>
      <c r="I47" s="1"/>
      <c r="J47" s="48"/>
      <c r="K47" s="1"/>
      <c r="L47" s="1"/>
      <c r="M47" s="13"/>
      <c r="N47" s="2"/>
      <c r="O47" s="2"/>
      <c r="P47" s="2"/>
      <c r="Q47" s="2"/>
    </row>
    <row r="48" ht="12.75">
      <c r="A48" s="10"/>
      <c r="B48" s="49">
        <v>4</v>
      </c>
      <c r="C48" s="50" t="s">
        <v>506</v>
      </c>
      <c r="D48" s="50" t="s">
        <v>7</v>
      </c>
      <c r="E48" s="50" t="s">
        <v>507</v>
      </c>
      <c r="F48" s="50" t="s">
        <v>7</v>
      </c>
      <c r="G48" s="51" t="s">
        <v>124</v>
      </c>
      <c r="H48" s="52">
        <v>324.62</v>
      </c>
      <c r="I48" s="53">
        <v>0</v>
      </c>
      <c r="J48" s="54">
        <f>ROUND(H48*I48,2)</f>
        <v>0</v>
      </c>
      <c r="K48" s="55">
        <v>0.20999999999999999</v>
      </c>
      <c r="L48" s="56">
        <f>ROUND(J48*1.21,2)</f>
        <v>0</v>
      </c>
      <c r="M48" s="13"/>
      <c r="N48" s="2"/>
      <c r="O48" s="2"/>
      <c r="P48" s="2"/>
      <c r="Q48" s="41">
        <f>IF(ISNUMBER(K48),IF(H48&gt;0,IF(I48&gt;0,J48,0),0),0)</f>
        <v>0</v>
      </c>
      <c r="R48" s="9">
        <f>IF(ISNUMBER(K48)=FALSE,J48,0)</f>
        <v>0</v>
      </c>
    </row>
    <row r="49" ht="12.75">
      <c r="A49" s="10"/>
      <c r="B49" s="57" t="s">
        <v>58</v>
      </c>
      <c r="C49" s="1"/>
      <c r="D49" s="1"/>
      <c r="E49" s="58" t="s">
        <v>585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ht="12.75">
      <c r="A50" s="10"/>
      <c r="B50" s="57" t="s">
        <v>60</v>
      </c>
      <c r="C50" s="1"/>
      <c r="D50" s="1"/>
      <c r="E50" s="58" t="s">
        <v>586</v>
      </c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 ht="12.75">
      <c r="A51" s="10"/>
      <c r="B51" s="57" t="s">
        <v>62</v>
      </c>
      <c r="C51" s="1"/>
      <c r="D51" s="1"/>
      <c r="E51" s="58" t="s">
        <v>510</v>
      </c>
      <c r="F51" s="1"/>
      <c r="G51" s="1"/>
      <c r="H51" s="48"/>
      <c r="I51" s="1"/>
      <c r="J51" s="48"/>
      <c r="K51" s="1"/>
      <c r="L51" s="1"/>
      <c r="M51" s="13"/>
      <c r="N51" s="2"/>
      <c r="O51" s="2"/>
      <c r="P51" s="2"/>
      <c r="Q51" s="2"/>
    </row>
    <row r="52" thickBot="1" ht="12.75">
      <c r="A52" s="10"/>
      <c r="B52" s="59" t="s">
        <v>64</v>
      </c>
      <c r="C52" s="30"/>
      <c r="D52" s="30"/>
      <c r="E52" s="60" t="s">
        <v>65</v>
      </c>
      <c r="F52" s="30"/>
      <c r="G52" s="30"/>
      <c r="H52" s="61"/>
      <c r="I52" s="30"/>
      <c r="J52" s="61"/>
      <c r="K52" s="30"/>
      <c r="L52" s="30"/>
      <c r="M52" s="13"/>
      <c r="N52" s="2"/>
      <c r="O52" s="2"/>
      <c r="P52" s="2"/>
      <c r="Q52" s="2"/>
    </row>
    <row r="53" thickTop="1" ht="12.75">
      <c r="A53" s="10"/>
      <c r="B53" s="49">
        <v>5</v>
      </c>
      <c r="C53" s="50" t="s">
        <v>196</v>
      </c>
      <c r="D53" s="50" t="s">
        <v>109</v>
      </c>
      <c r="E53" s="50" t="s">
        <v>197</v>
      </c>
      <c r="F53" s="50" t="s">
        <v>7</v>
      </c>
      <c r="G53" s="51" t="s">
        <v>124</v>
      </c>
      <c r="H53" s="62">
        <v>42.689999999999998</v>
      </c>
      <c r="I53" s="63">
        <v>0</v>
      </c>
      <c r="J53" s="64">
        <f>ROUND(H53*I53,2)</f>
        <v>0</v>
      </c>
      <c r="K53" s="65">
        <v>0.20999999999999999</v>
      </c>
      <c r="L53" s="66">
        <f>ROUND(J53*1.21,2)</f>
        <v>0</v>
      </c>
      <c r="M53" s="13"/>
      <c r="N53" s="2"/>
      <c r="O53" s="2"/>
      <c r="P53" s="2"/>
      <c r="Q53" s="41">
        <f>IF(ISNUMBER(K53),IF(H53&gt;0,IF(I53&gt;0,J53,0),0),0)</f>
        <v>0</v>
      </c>
      <c r="R53" s="9">
        <f>IF(ISNUMBER(K53)=FALSE,J53,0)</f>
        <v>0</v>
      </c>
    </row>
    <row r="54" ht="12.75">
      <c r="A54" s="10"/>
      <c r="B54" s="57" t="s">
        <v>58</v>
      </c>
      <c r="C54" s="1"/>
      <c r="D54" s="1"/>
      <c r="E54" s="58" t="s">
        <v>198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ht="12.75">
      <c r="A55" s="10"/>
      <c r="B55" s="57" t="s">
        <v>60</v>
      </c>
      <c r="C55" s="1"/>
      <c r="D55" s="1"/>
      <c r="E55" s="58" t="s">
        <v>587</v>
      </c>
      <c r="F55" s="1"/>
      <c r="G55" s="1"/>
      <c r="H55" s="48"/>
      <c r="I55" s="1"/>
      <c r="J55" s="48"/>
      <c r="K55" s="1"/>
      <c r="L55" s="1"/>
      <c r="M55" s="13"/>
      <c r="N55" s="2"/>
      <c r="O55" s="2"/>
      <c r="P55" s="2"/>
      <c r="Q55" s="2"/>
    </row>
    <row r="56" ht="12.75">
      <c r="A56" s="10"/>
      <c r="B56" s="57" t="s">
        <v>62</v>
      </c>
      <c r="C56" s="1"/>
      <c r="D56" s="1"/>
      <c r="E56" s="58" t="s">
        <v>200</v>
      </c>
      <c r="F56" s="1"/>
      <c r="G56" s="1"/>
      <c r="H56" s="48"/>
      <c r="I56" s="1"/>
      <c r="J56" s="48"/>
      <c r="K56" s="1"/>
      <c r="L56" s="1"/>
      <c r="M56" s="13"/>
      <c r="N56" s="2"/>
      <c r="O56" s="2"/>
      <c r="P56" s="2"/>
      <c r="Q56" s="2"/>
    </row>
    <row r="57" thickBot="1" ht="12.75">
      <c r="A57" s="10"/>
      <c r="B57" s="59" t="s">
        <v>64</v>
      </c>
      <c r="C57" s="30"/>
      <c r="D57" s="30"/>
      <c r="E57" s="60" t="s">
        <v>65</v>
      </c>
      <c r="F57" s="30"/>
      <c r="G57" s="30"/>
      <c r="H57" s="61"/>
      <c r="I57" s="30"/>
      <c r="J57" s="61"/>
      <c r="K57" s="30"/>
      <c r="L57" s="30"/>
      <c r="M57" s="13"/>
      <c r="N57" s="2"/>
      <c r="O57" s="2"/>
      <c r="P57" s="2"/>
      <c r="Q57" s="2"/>
    </row>
    <row r="58" thickTop="1" ht="12.75">
      <c r="A58" s="10"/>
      <c r="B58" s="49">
        <v>6</v>
      </c>
      <c r="C58" s="50" t="s">
        <v>196</v>
      </c>
      <c r="D58" s="50" t="s">
        <v>115</v>
      </c>
      <c r="E58" s="50" t="s">
        <v>197</v>
      </c>
      <c r="F58" s="50" t="s">
        <v>7</v>
      </c>
      <c r="G58" s="51" t="s">
        <v>124</v>
      </c>
      <c r="H58" s="62">
        <v>281.93000000000001</v>
      </c>
      <c r="I58" s="63">
        <v>0</v>
      </c>
      <c r="J58" s="64">
        <f>ROUND(H58*I58,2)</f>
        <v>0</v>
      </c>
      <c r="K58" s="65">
        <v>0.20999999999999999</v>
      </c>
      <c r="L58" s="66">
        <f>ROUND(J58*1.21,2)</f>
        <v>0</v>
      </c>
      <c r="M58" s="13"/>
      <c r="N58" s="2"/>
      <c r="O58" s="2"/>
      <c r="P58" s="2"/>
      <c r="Q58" s="41">
        <f>IF(ISNUMBER(K58),IF(H58&gt;0,IF(I58&gt;0,J58,0),0),0)</f>
        <v>0</v>
      </c>
      <c r="R58" s="9">
        <f>IF(ISNUMBER(K58)=FALSE,J58,0)</f>
        <v>0</v>
      </c>
    </row>
    <row r="59" ht="12.75">
      <c r="A59" s="10"/>
      <c r="B59" s="57" t="s">
        <v>58</v>
      </c>
      <c r="C59" s="1"/>
      <c r="D59" s="1"/>
      <c r="E59" s="58" t="s">
        <v>201</v>
      </c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 ht="12.75">
      <c r="A60" s="10"/>
      <c r="B60" s="57" t="s">
        <v>60</v>
      </c>
      <c r="C60" s="1"/>
      <c r="D60" s="1"/>
      <c r="E60" s="58" t="s">
        <v>588</v>
      </c>
      <c r="F60" s="1"/>
      <c r="G60" s="1"/>
      <c r="H60" s="48"/>
      <c r="I60" s="1"/>
      <c r="J60" s="48"/>
      <c r="K60" s="1"/>
      <c r="L60" s="1"/>
      <c r="M60" s="13"/>
      <c r="N60" s="2"/>
      <c r="O60" s="2"/>
      <c r="P60" s="2"/>
      <c r="Q60" s="2"/>
    </row>
    <row r="61" ht="12.75">
      <c r="A61" s="10"/>
      <c r="B61" s="57" t="s">
        <v>62</v>
      </c>
      <c r="C61" s="1"/>
      <c r="D61" s="1"/>
      <c r="E61" s="58" t="s">
        <v>200</v>
      </c>
      <c r="F61" s="1"/>
      <c r="G61" s="1"/>
      <c r="H61" s="48"/>
      <c r="I61" s="1"/>
      <c r="J61" s="48"/>
      <c r="K61" s="1"/>
      <c r="L61" s="1"/>
      <c r="M61" s="13"/>
      <c r="N61" s="2"/>
      <c r="O61" s="2"/>
      <c r="P61" s="2"/>
      <c r="Q61" s="2"/>
    </row>
    <row r="62" thickBot="1" ht="12.75">
      <c r="A62" s="10"/>
      <c r="B62" s="59" t="s">
        <v>64</v>
      </c>
      <c r="C62" s="30"/>
      <c r="D62" s="30"/>
      <c r="E62" s="60" t="s">
        <v>65</v>
      </c>
      <c r="F62" s="30"/>
      <c r="G62" s="30"/>
      <c r="H62" s="61"/>
      <c r="I62" s="30"/>
      <c r="J62" s="61"/>
      <c r="K62" s="30"/>
      <c r="L62" s="30"/>
      <c r="M62" s="13"/>
      <c r="N62" s="2"/>
      <c r="O62" s="2"/>
      <c r="P62" s="2"/>
      <c r="Q62" s="2"/>
    </row>
    <row r="63" thickTop="1" ht="12.75">
      <c r="A63" s="10"/>
      <c r="B63" s="49">
        <v>7</v>
      </c>
      <c r="C63" s="50" t="s">
        <v>513</v>
      </c>
      <c r="D63" s="50" t="s">
        <v>7</v>
      </c>
      <c r="E63" s="50" t="s">
        <v>514</v>
      </c>
      <c r="F63" s="50" t="s">
        <v>7</v>
      </c>
      <c r="G63" s="51" t="s">
        <v>124</v>
      </c>
      <c r="H63" s="62">
        <v>281.93000000000001</v>
      </c>
      <c r="I63" s="63">
        <v>0</v>
      </c>
      <c r="J63" s="64">
        <f>ROUND(H63*I63,2)</f>
        <v>0</v>
      </c>
      <c r="K63" s="65">
        <v>0.20999999999999999</v>
      </c>
      <c r="L63" s="66">
        <f>ROUND(J63*1.21,2)</f>
        <v>0</v>
      </c>
      <c r="M63" s="13"/>
      <c r="N63" s="2"/>
      <c r="O63" s="2"/>
      <c r="P63" s="2"/>
      <c r="Q63" s="41">
        <f>IF(ISNUMBER(K63),IF(H63&gt;0,IF(I63&gt;0,J63,0),0),0)</f>
        <v>0</v>
      </c>
      <c r="R63" s="9">
        <f>IF(ISNUMBER(K63)=FALSE,J63,0)</f>
        <v>0</v>
      </c>
    </row>
    <row r="64" ht="12.75">
      <c r="A64" s="10"/>
      <c r="B64" s="57" t="s">
        <v>58</v>
      </c>
      <c r="C64" s="1"/>
      <c r="D64" s="1"/>
      <c r="E64" s="58" t="s">
        <v>589</v>
      </c>
      <c r="F64" s="1"/>
      <c r="G64" s="1"/>
      <c r="H64" s="48"/>
      <c r="I64" s="1"/>
      <c r="J64" s="48"/>
      <c r="K64" s="1"/>
      <c r="L64" s="1"/>
      <c r="M64" s="13"/>
      <c r="N64" s="2"/>
      <c r="O64" s="2"/>
      <c r="P64" s="2"/>
      <c r="Q64" s="2"/>
    </row>
    <row r="65" ht="12.75">
      <c r="A65" s="10"/>
      <c r="B65" s="57" t="s">
        <v>60</v>
      </c>
      <c r="C65" s="1"/>
      <c r="D65" s="1"/>
      <c r="E65" s="58" t="s">
        <v>590</v>
      </c>
      <c r="F65" s="1"/>
      <c r="G65" s="1"/>
      <c r="H65" s="48"/>
      <c r="I65" s="1"/>
      <c r="J65" s="48"/>
      <c r="K65" s="1"/>
      <c r="L65" s="1"/>
      <c r="M65" s="13"/>
      <c r="N65" s="2"/>
      <c r="O65" s="2"/>
      <c r="P65" s="2"/>
      <c r="Q65" s="2"/>
    </row>
    <row r="66" ht="12.75">
      <c r="A66" s="10"/>
      <c r="B66" s="57" t="s">
        <v>62</v>
      </c>
      <c r="C66" s="1"/>
      <c r="D66" s="1"/>
      <c r="E66" s="58" t="s">
        <v>517</v>
      </c>
      <c r="F66" s="1"/>
      <c r="G66" s="1"/>
      <c r="H66" s="48"/>
      <c r="I66" s="1"/>
      <c r="J66" s="48"/>
      <c r="K66" s="1"/>
      <c r="L66" s="1"/>
      <c r="M66" s="13"/>
      <c r="N66" s="2"/>
      <c r="O66" s="2"/>
      <c r="P66" s="2"/>
      <c r="Q66" s="2"/>
    </row>
    <row r="67" thickBot="1" ht="12.75">
      <c r="A67" s="10"/>
      <c r="B67" s="59" t="s">
        <v>64</v>
      </c>
      <c r="C67" s="30"/>
      <c r="D67" s="30"/>
      <c r="E67" s="60" t="s">
        <v>65</v>
      </c>
      <c r="F67" s="30"/>
      <c r="G67" s="30"/>
      <c r="H67" s="61"/>
      <c r="I67" s="30"/>
      <c r="J67" s="61"/>
      <c r="K67" s="30"/>
      <c r="L67" s="30"/>
      <c r="M67" s="13"/>
      <c r="N67" s="2"/>
      <c r="O67" s="2"/>
      <c r="P67" s="2"/>
      <c r="Q67" s="2"/>
    </row>
    <row r="68" thickTop="1" ht="12.75">
      <c r="A68" s="10"/>
      <c r="B68" s="49">
        <v>8</v>
      </c>
      <c r="C68" s="50" t="s">
        <v>518</v>
      </c>
      <c r="D68" s="50"/>
      <c r="E68" s="50" t="s">
        <v>519</v>
      </c>
      <c r="F68" s="50" t="s">
        <v>7</v>
      </c>
      <c r="G68" s="51" t="s">
        <v>124</v>
      </c>
      <c r="H68" s="62">
        <v>29.32</v>
      </c>
      <c r="I68" s="63">
        <v>0</v>
      </c>
      <c r="J68" s="64">
        <f>ROUND(H68*I68,2)</f>
        <v>0</v>
      </c>
      <c r="K68" s="65">
        <v>0.20999999999999999</v>
      </c>
      <c r="L68" s="66">
        <f>ROUND(J68*1.21,2)</f>
        <v>0</v>
      </c>
      <c r="M68" s="13"/>
      <c r="N68" s="2"/>
      <c r="O68" s="2"/>
      <c r="P68" s="2"/>
      <c r="Q68" s="41">
        <f>IF(ISNUMBER(K68),IF(H68&gt;0,IF(I68&gt;0,J68,0),0),0)</f>
        <v>0</v>
      </c>
      <c r="R68" s="9">
        <f>IF(ISNUMBER(K68)=FALSE,J68,0)</f>
        <v>0</v>
      </c>
    </row>
    <row r="69" ht="12.75">
      <c r="A69" s="10"/>
      <c r="B69" s="57" t="s">
        <v>58</v>
      </c>
      <c r="C69" s="1"/>
      <c r="D69" s="1"/>
      <c r="E69" s="58" t="s">
        <v>591</v>
      </c>
      <c r="F69" s="1"/>
      <c r="G69" s="1"/>
      <c r="H69" s="48"/>
      <c r="I69" s="1"/>
      <c r="J69" s="48"/>
      <c r="K69" s="1"/>
      <c r="L69" s="1"/>
      <c r="M69" s="13"/>
      <c r="N69" s="2"/>
      <c r="O69" s="2"/>
      <c r="P69" s="2"/>
      <c r="Q69" s="2"/>
    </row>
    <row r="70" ht="12.75">
      <c r="A70" s="10"/>
      <c r="B70" s="57" t="s">
        <v>60</v>
      </c>
      <c r="C70" s="1"/>
      <c r="D70" s="1"/>
      <c r="E70" s="58" t="s">
        <v>592</v>
      </c>
      <c r="F70" s="1"/>
      <c r="G70" s="1"/>
      <c r="H70" s="48"/>
      <c r="I70" s="1"/>
      <c r="J70" s="48"/>
      <c r="K70" s="1"/>
      <c r="L70" s="1"/>
      <c r="M70" s="13"/>
      <c r="N70" s="2"/>
      <c r="O70" s="2"/>
      <c r="P70" s="2"/>
      <c r="Q70" s="2"/>
    </row>
    <row r="71" ht="12.75">
      <c r="A71" s="10"/>
      <c r="B71" s="57" t="s">
        <v>62</v>
      </c>
      <c r="C71" s="1"/>
      <c r="D71" s="1"/>
      <c r="E71" s="58" t="s">
        <v>522</v>
      </c>
      <c r="F71" s="1"/>
      <c r="G71" s="1"/>
      <c r="H71" s="48"/>
      <c r="I71" s="1"/>
      <c r="J71" s="48"/>
      <c r="K71" s="1"/>
      <c r="L71" s="1"/>
      <c r="M71" s="13"/>
      <c r="N71" s="2"/>
      <c r="O71" s="2"/>
      <c r="P71" s="2"/>
      <c r="Q71" s="2"/>
    </row>
    <row r="72" thickBot="1" ht="12.75">
      <c r="A72" s="10"/>
      <c r="B72" s="59" t="s">
        <v>64</v>
      </c>
      <c r="C72" s="30"/>
      <c r="D72" s="30"/>
      <c r="E72" s="60" t="s">
        <v>65</v>
      </c>
      <c r="F72" s="30"/>
      <c r="G72" s="30"/>
      <c r="H72" s="61"/>
      <c r="I72" s="30"/>
      <c r="J72" s="61"/>
      <c r="K72" s="30"/>
      <c r="L72" s="30"/>
      <c r="M72" s="13"/>
      <c r="N72" s="2"/>
      <c r="O72" s="2"/>
      <c r="P72" s="2"/>
      <c r="Q72" s="2"/>
    </row>
    <row r="73" thickTop="1" thickBot="1" ht="25" customHeight="1">
      <c r="A73" s="10"/>
      <c r="B73" s="1"/>
      <c r="C73" s="67">
        <v>1</v>
      </c>
      <c r="D73" s="1"/>
      <c r="E73" s="67" t="s">
        <v>102</v>
      </c>
      <c r="F73" s="1"/>
      <c r="G73" s="68" t="s">
        <v>95</v>
      </c>
      <c r="H73" s="69">
        <f>J48+J53+J58+J63+J68</f>
        <v>0</v>
      </c>
      <c r="I73" s="68" t="s">
        <v>96</v>
      </c>
      <c r="J73" s="70">
        <f>(L73-H73)</f>
        <v>0</v>
      </c>
      <c r="K73" s="68" t="s">
        <v>97</v>
      </c>
      <c r="L73" s="71">
        <f>ROUND((J48+J53+J58+J63+J68)*1.21,2)</f>
        <v>0</v>
      </c>
      <c r="M73" s="13"/>
      <c r="N73" s="2"/>
      <c r="O73" s="2"/>
      <c r="P73" s="2"/>
      <c r="Q73" s="41">
        <f>0+Q48+Q53+Q58+Q63+Q68</f>
        <v>0</v>
      </c>
      <c r="R73" s="9">
        <f>0+R48+R53+R58+R63+R68</f>
        <v>0</v>
      </c>
      <c r="S73" s="72">
        <f>Q73*(1+J73)+R73</f>
        <v>0</v>
      </c>
    </row>
    <row r="74" thickTop="1" thickBot="1" ht="25" customHeight="1">
      <c r="A74" s="10"/>
      <c r="B74" s="73"/>
      <c r="C74" s="73"/>
      <c r="D74" s="73"/>
      <c r="E74" s="73"/>
      <c r="F74" s="73"/>
      <c r="G74" s="74" t="s">
        <v>98</v>
      </c>
      <c r="H74" s="75">
        <f>0+J48+J53+J58+J63+J68</f>
        <v>0</v>
      </c>
      <c r="I74" s="74" t="s">
        <v>99</v>
      </c>
      <c r="J74" s="76">
        <f>0+J73</f>
        <v>0</v>
      </c>
      <c r="K74" s="74" t="s">
        <v>100</v>
      </c>
      <c r="L74" s="77">
        <f>0+L73</f>
        <v>0</v>
      </c>
      <c r="M74" s="13"/>
      <c r="N74" s="2"/>
      <c r="O74" s="2"/>
      <c r="P74" s="2"/>
      <c r="Q74" s="2"/>
    </row>
    <row r="75" ht="40" customHeight="1">
      <c r="A75" s="10"/>
      <c r="B75" s="82" t="s">
        <v>245</v>
      </c>
      <c r="C75" s="1"/>
      <c r="D75" s="1"/>
      <c r="E75" s="1"/>
      <c r="F75" s="1"/>
      <c r="G75" s="1"/>
      <c r="H75" s="48"/>
      <c r="I75" s="1"/>
      <c r="J75" s="48"/>
      <c r="K75" s="1"/>
      <c r="L75" s="1"/>
      <c r="M75" s="13"/>
      <c r="N75" s="2"/>
      <c r="O75" s="2"/>
      <c r="P75" s="2"/>
      <c r="Q75" s="2"/>
    </row>
    <row r="76" ht="12.75">
      <c r="A76" s="10"/>
      <c r="B76" s="49">
        <v>9</v>
      </c>
      <c r="C76" s="50" t="s">
        <v>256</v>
      </c>
      <c r="D76" s="50" t="s">
        <v>7</v>
      </c>
      <c r="E76" s="50" t="s">
        <v>257</v>
      </c>
      <c r="F76" s="50" t="s">
        <v>7</v>
      </c>
      <c r="G76" s="51" t="s">
        <v>124</v>
      </c>
      <c r="H76" s="52">
        <v>11.390000000000001</v>
      </c>
      <c r="I76" s="53">
        <v>0</v>
      </c>
      <c r="J76" s="54">
        <f>ROUND(H76*I76,2)</f>
        <v>0</v>
      </c>
      <c r="K76" s="55">
        <v>0.20999999999999999</v>
      </c>
      <c r="L76" s="56">
        <f>ROUND(J76*1.21,2)</f>
        <v>0</v>
      </c>
      <c r="M76" s="13"/>
      <c r="N76" s="2"/>
      <c r="O76" s="2"/>
      <c r="P76" s="2"/>
      <c r="Q76" s="41">
        <f>IF(ISNUMBER(K76),IF(H76&gt;0,IF(I76&gt;0,J76,0),0),0)</f>
        <v>0</v>
      </c>
      <c r="R76" s="9">
        <f>IF(ISNUMBER(K76)=FALSE,J76,0)</f>
        <v>0</v>
      </c>
    </row>
    <row r="77" ht="12.75">
      <c r="A77" s="10"/>
      <c r="B77" s="57" t="s">
        <v>58</v>
      </c>
      <c r="C77" s="1"/>
      <c r="D77" s="1"/>
      <c r="E77" s="58" t="s">
        <v>593</v>
      </c>
      <c r="F77" s="1"/>
      <c r="G77" s="1"/>
      <c r="H77" s="48"/>
      <c r="I77" s="1"/>
      <c r="J77" s="48"/>
      <c r="K77" s="1"/>
      <c r="L77" s="1"/>
      <c r="M77" s="13"/>
      <c r="N77" s="2"/>
      <c r="O77" s="2"/>
      <c r="P77" s="2"/>
      <c r="Q77" s="2"/>
    </row>
    <row r="78" ht="12.75">
      <c r="A78" s="10"/>
      <c r="B78" s="57" t="s">
        <v>60</v>
      </c>
      <c r="C78" s="1"/>
      <c r="D78" s="1"/>
      <c r="E78" s="58" t="s">
        <v>594</v>
      </c>
      <c r="F78" s="1"/>
      <c r="G78" s="1"/>
      <c r="H78" s="48"/>
      <c r="I78" s="1"/>
      <c r="J78" s="48"/>
      <c r="K78" s="1"/>
      <c r="L78" s="1"/>
      <c r="M78" s="13"/>
      <c r="N78" s="2"/>
      <c r="O78" s="2"/>
      <c r="P78" s="2"/>
      <c r="Q78" s="2"/>
    </row>
    <row r="79" ht="12.75">
      <c r="A79" s="10"/>
      <c r="B79" s="57" t="s">
        <v>62</v>
      </c>
      <c r="C79" s="1"/>
      <c r="D79" s="1"/>
      <c r="E79" s="58" t="s">
        <v>260</v>
      </c>
      <c r="F79" s="1"/>
      <c r="G79" s="1"/>
      <c r="H79" s="48"/>
      <c r="I79" s="1"/>
      <c r="J79" s="48"/>
      <c r="K79" s="1"/>
      <c r="L79" s="1"/>
      <c r="M79" s="13"/>
      <c r="N79" s="2"/>
      <c r="O79" s="2"/>
      <c r="P79" s="2"/>
      <c r="Q79" s="2"/>
    </row>
    <row r="80" thickBot="1" ht="12.75">
      <c r="A80" s="10"/>
      <c r="B80" s="59" t="s">
        <v>64</v>
      </c>
      <c r="C80" s="30"/>
      <c r="D80" s="30"/>
      <c r="E80" s="60" t="s">
        <v>65</v>
      </c>
      <c r="F80" s="30"/>
      <c r="G80" s="30"/>
      <c r="H80" s="61"/>
      <c r="I80" s="30"/>
      <c r="J80" s="61"/>
      <c r="K80" s="30"/>
      <c r="L80" s="30"/>
      <c r="M80" s="13"/>
      <c r="N80" s="2"/>
      <c r="O80" s="2"/>
      <c r="P80" s="2"/>
      <c r="Q80" s="2"/>
    </row>
    <row r="81" thickTop="1" thickBot="1" ht="25" customHeight="1">
      <c r="A81" s="10"/>
      <c r="B81" s="1"/>
      <c r="C81" s="67">
        <v>4</v>
      </c>
      <c r="D81" s="1"/>
      <c r="E81" s="67" t="s">
        <v>104</v>
      </c>
      <c r="F81" s="1"/>
      <c r="G81" s="68" t="s">
        <v>95</v>
      </c>
      <c r="H81" s="69">
        <f>0+J76</f>
        <v>0</v>
      </c>
      <c r="I81" s="68" t="s">
        <v>96</v>
      </c>
      <c r="J81" s="70">
        <f>(L81-H81)</f>
        <v>0</v>
      </c>
      <c r="K81" s="68" t="s">
        <v>97</v>
      </c>
      <c r="L81" s="71">
        <f>ROUND((0+J76)*1.21,2)</f>
        <v>0</v>
      </c>
      <c r="M81" s="13"/>
      <c r="N81" s="2"/>
      <c r="O81" s="2"/>
      <c r="P81" s="2"/>
      <c r="Q81" s="41">
        <f>0+Q76</f>
        <v>0</v>
      </c>
      <c r="R81" s="9">
        <f>0+R76</f>
        <v>0</v>
      </c>
      <c r="S81" s="72">
        <f>Q81*(1+J81)+R81</f>
        <v>0</v>
      </c>
    </row>
    <row r="82" thickTop="1" thickBot="1" ht="25" customHeight="1">
      <c r="A82" s="10"/>
      <c r="B82" s="73"/>
      <c r="C82" s="73"/>
      <c r="D82" s="73"/>
      <c r="E82" s="73"/>
      <c r="F82" s="73"/>
      <c r="G82" s="74" t="s">
        <v>98</v>
      </c>
      <c r="H82" s="75">
        <f>0+J76</f>
        <v>0</v>
      </c>
      <c r="I82" s="74" t="s">
        <v>99</v>
      </c>
      <c r="J82" s="76">
        <f>0+J81</f>
        <v>0</v>
      </c>
      <c r="K82" s="74" t="s">
        <v>100</v>
      </c>
      <c r="L82" s="77">
        <f>0+L81</f>
        <v>0</v>
      </c>
      <c r="M82" s="13"/>
      <c r="N82" s="2"/>
      <c r="O82" s="2"/>
      <c r="P82" s="2"/>
      <c r="Q82" s="2"/>
    </row>
    <row r="83" ht="40" customHeight="1">
      <c r="A83" s="10"/>
      <c r="B83" s="82" t="s">
        <v>306</v>
      </c>
      <c r="C83" s="1"/>
      <c r="D83" s="1"/>
      <c r="E83" s="1"/>
      <c r="F83" s="1"/>
      <c r="G83" s="1"/>
      <c r="H83" s="48"/>
      <c r="I83" s="1"/>
      <c r="J83" s="48"/>
      <c r="K83" s="1"/>
      <c r="L83" s="1"/>
      <c r="M83" s="13"/>
      <c r="N83" s="2"/>
      <c r="O83" s="2"/>
      <c r="P83" s="2"/>
      <c r="Q83" s="2"/>
    </row>
    <row r="84" ht="12.75">
      <c r="A84" s="10"/>
      <c r="B84" s="49">
        <v>10</v>
      </c>
      <c r="C84" s="50" t="s">
        <v>595</v>
      </c>
      <c r="D84" s="50" t="s">
        <v>7</v>
      </c>
      <c r="E84" s="50" t="s">
        <v>596</v>
      </c>
      <c r="F84" s="50" t="s">
        <v>7</v>
      </c>
      <c r="G84" s="51" t="s">
        <v>163</v>
      </c>
      <c r="H84" s="52">
        <v>101.40000000000001</v>
      </c>
      <c r="I84" s="53">
        <v>0</v>
      </c>
      <c r="J84" s="54">
        <f>ROUND(H84*I84,2)</f>
        <v>0</v>
      </c>
      <c r="K84" s="55">
        <v>0.20999999999999999</v>
      </c>
      <c r="L84" s="56">
        <f>ROUND(J84*1.21,2)</f>
        <v>0</v>
      </c>
      <c r="M84" s="13"/>
      <c r="N84" s="2"/>
      <c r="O84" s="2"/>
      <c r="P84" s="2"/>
      <c r="Q84" s="41">
        <f>IF(ISNUMBER(K84),IF(H84&gt;0,IF(I84&gt;0,J84,0),0),0)</f>
        <v>0</v>
      </c>
      <c r="R84" s="9">
        <f>IF(ISNUMBER(K84)=FALSE,J84,0)</f>
        <v>0</v>
      </c>
    </row>
    <row r="85" ht="12.75">
      <c r="A85" s="10"/>
      <c r="B85" s="57" t="s">
        <v>58</v>
      </c>
      <c r="C85" s="1"/>
      <c r="D85" s="1"/>
      <c r="E85" s="58" t="s">
        <v>597</v>
      </c>
      <c r="F85" s="1"/>
      <c r="G85" s="1"/>
      <c r="H85" s="48"/>
      <c r="I85" s="1"/>
      <c r="J85" s="48"/>
      <c r="K85" s="1"/>
      <c r="L85" s="1"/>
      <c r="M85" s="13"/>
      <c r="N85" s="2"/>
      <c r="O85" s="2"/>
      <c r="P85" s="2"/>
      <c r="Q85" s="2"/>
    </row>
    <row r="86" ht="12.75">
      <c r="A86" s="10"/>
      <c r="B86" s="57" t="s">
        <v>60</v>
      </c>
      <c r="C86" s="1"/>
      <c r="D86" s="1"/>
      <c r="E86" s="58" t="s">
        <v>598</v>
      </c>
      <c r="F86" s="1"/>
      <c r="G86" s="1"/>
      <c r="H86" s="48"/>
      <c r="I86" s="1"/>
      <c r="J86" s="48"/>
      <c r="K86" s="1"/>
      <c r="L86" s="1"/>
      <c r="M86" s="13"/>
      <c r="N86" s="2"/>
      <c r="O86" s="2"/>
      <c r="P86" s="2"/>
      <c r="Q86" s="2"/>
    </row>
    <row r="87" ht="12.75">
      <c r="A87" s="10"/>
      <c r="B87" s="57" t="s">
        <v>62</v>
      </c>
      <c r="C87" s="1"/>
      <c r="D87" s="1"/>
      <c r="E87" s="58" t="s">
        <v>599</v>
      </c>
      <c r="F87" s="1"/>
      <c r="G87" s="1"/>
      <c r="H87" s="48"/>
      <c r="I87" s="1"/>
      <c r="J87" s="48"/>
      <c r="K87" s="1"/>
      <c r="L87" s="1"/>
      <c r="M87" s="13"/>
      <c r="N87" s="2"/>
      <c r="O87" s="2"/>
      <c r="P87" s="2"/>
      <c r="Q87" s="2"/>
    </row>
    <row r="88" thickBot="1" ht="12.75">
      <c r="A88" s="10"/>
      <c r="B88" s="59" t="s">
        <v>64</v>
      </c>
      <c r="C88" s="30"/>
      <c r="D88" s="30"/>
      <c r="E88" s="60" t="s">
        <v>65</v>
      </c>
      <c r="F88" s="30"/>
      <c r="G88" s="30"/>
      <c r="H88" s="61"/>
      <c r="I88" s="30"/>
      <c r="J88" s="61"/>
      <c r="K88" s="30"/>
      <c r="L88" s="30"/>
      <c r="M88" s="13"/>
      <c r="N88" s="2"/>
      <c r="O88" s="2"/>
      <c r="P88" s="2"/>
      <c r="Q88" s="2"/>
    </row>
    <row r="89" thickTop="1" ht="12.75">
      <c r="A89" s="10"/>
      <c r="B89" s="49">
        <v>11</v>
      </c>
      <c r="C89" s="50" t="s">
        <v>600</v>
      </c>
      <c r="D89" s="50" t="s">
        <v>7</v>
      </c>
      <c r="E89" s="50" t="s">
        <v>601</v>
      </c>
      <c r="F89" s="50" t="s">
        <v>7</v>
      </c>
      <c r="G89" s="51" t="s">
        <v>163</v>
      </c>
      <c r="H89" s="62">
        <v>10.800000000000001</v>
      </c>
      <c r="I89" s="63">
        <v>0</v>
      </c>
      <c r="J89" s="64">
        <f>ROUND(H89*I89,2)</f>
        <v>0</v>
      </c>
      <c r="K89" s="65">
        <v>0.20999999999999999</v>
      </c>
      <c r="L89" s="66">
        <f>ROUND(J89*1.21,2)</f>
        <v>0</v>
      </c>
      <c r="M89" s="13"/>
      <c r="N89" s="2"/>
      <c r="O89" s="2"/>
      <c r="P89" s="2"/>
      <c r="Q89" s="41">
        <f>IF(ISNUMBER(K89),IF(H89&gt;0,IF(I89&gt;0,J89,0),0),0)</f>
        <v>0</v>
      </c>
      <c r="R89" s="9">
        <f>IF(ISNUMBER(K89)=FALSE,J89,0)</f>
        <v>0</v>
      </c>
    </row>
    <row r="90" ht="12.75">
      <c r="A90" s="10"/>
      <c r="B90" s="57" t="s">
        <v>58</v>
      </c>
      <c r="C90" s="1"/>
      <c r="D90" s="1"/>
      <c r="E90" s="58" t="s">
        <v>602</v>
      </c>
      <c r="F90" s="1"/>
      <c r="G90" s="1"/>
      <c r="H90" s="48"/>
      <c r="I90" s="1"/>
      <c r="J90" s="48"/>
      <c r="K90" s="1"/>
      <c r="L90" s="1"/>
      <c r="M90" s="13"/>
      <c r="N90" s="2"/>
      <c r="O90" s="2"/>
      <c r="P90" s="2"/>
      <c r="Q90" s="2"/>
    </row>
    <row r="91" ht="12.75">
      <c r="A91" s="10"/>
      <c r="B91" s="57" t="s">
        <v>60</v>
      </c>
      <c r="C91" s="1"/>
      <c r="D91" s="1"/>
      <c r="E91" s="58" t="s">
        <v>603</v>
      </c>
      <c r="F91" s="1"/>
      <c r="G91" s="1"/>
      <c r="H91" s="48"/>
      <c r="I91" s="1"/>
      <c r="J91" s="48"/>
      <c r="K91" s="1"/>
      <c r="L91" s="1"/>
      <c r="M91" s="13"/>
      <c r="N91" s="2"/>
      <c r="O91" s="2"/>
      <c r="P91" s="2"/>
      <c r="Q91" s="2"/>
    </row>
    <row r="92" ht="12.75">
      <c r="A92" s="10"/>
      <c r="B92" s="57" t="s">
        <v>62</v>
      </c>
      <c r="C92" s="1"/>
      <c r="D92" s="1"/>
      <c r="E92" s="58" t="s">
        <v>599</v>
      </c>
      <c r="F92" s="1"/>
      <c r="G92" s="1"/>
      <c r="H92" s="48"/>
      <c r="I92" s="1"/>
      <c r="J92" s="48"/>
      <c r="K92" s="1"/>
      <c r="L92" s="1"/>
      <c r="M92" s="13"/>
      <c r="N92" s="2"/>
      <c r="O92" s="2"/>
      <c r="P92" s="2"/>
      <c r="Q92" s="2"/>
    </row>
    <row r="93" thickBot="1" ht="12.75">
      <c r="A93" s="10"/>
      <c r="B93" s="59" t="s">
        <v>64</v>
      </c>
      <c r="C93" s="30"/>
      <c r="D93" s="30"/>
      <c r="E93" s="60" t="s">
        <v>65</v>
      </c>
      <c r="F93" s="30"/>
      <c r="G93" s="30"/>
      <c r="H93" s="61"/>
      <c r="I93" s="30"/>
      <c r="J93" s="61"/>
      <c r="K93" s="30"/>
      <c r="L93" s="30"/>
      <c r="M93" s="13"/>
      <c r="N93" s="2"/>
      <c r="O93" s="2"/>
      <c r="P93" s="2"/>
      <c r="Q93" s="2"/>
    </row>
    <row r="94" thickTop="1" ht="12.75">
      <c r="A94" s="10"/>
      <c r="B94" s="49">
        <v>12</v>
      </c>
      <c r="C94" s="50" t="s">
        <v>538</v>
      </c>
      <c r="D94" s="50" t="s">
        <v>7</v>
      </c>
      <c r="E94" s="50" t="s">
        <v>539</v>
      </c>
      <c r="F94" s="50" t="s">
        <v>7</v>
      </c>
      <c r="G94" s="51" t="s">
        <v>163</v>
      </c>
      <c r="H94" s="62">
        <v>112.09999999999999</v>
      </c>
      <c r="I94" s="63">
        <v>0</v>
      </c>
      <c r="J94" s="64">
        <f>ROUND(H94*I94,2)</f>
        <v>0</v>
      </c>
      <c r="K94" s="65">
        <v>0.20999999999999999</v>
      </c>
      <c r="L94" s="66">
        <f>ROUND(J94*1.21,2)</f>
        <v>0</v>
      </c>
      <c r="M94" s="13"/>
      <c r="N94" s="2"/>
      <c r="O94" s="2"/>
      <c r="P94" s="2"/>
      <c r="Q94" s="41">
        <f>IF(ISNUMBER(K94),IF(H94&gt;0,IF(I94&gt;0,J94,0),0),0)</f>
        <v>0</v>
      </c>
      <c r="R94" s="9">
        <f>IF(ISNUMBER(K94)=FALSE,J94,0)</f>
        <v>0</v>
      </c>
    </row>
    <row r="95" ht="12.75">
      <c r="A95" s="10"/>
      <c r="B95" s="57" t="s">
        <v>58</v>
      </c>
      <c r="C95" s="1"/>
      <c r="D95" s="1"/>
      <c r="E95" s="58" t="s">
        <v>540</v>
      </c>
      <c r="F95" s="1"/>
      <c r="G95" s="1"/>
      <c r="H95" s="48"/>
      <c r="I95" s="1"/>
      <c r="J95" s="48"/>
      <c r="K95" s="1"/>
      <c r="L95" s="1"/>
      <c r="M95" s="13"/>
      <c r="N95" s="2"/>
      <c r="O95" s="2"/>
      <c r="P95" s="2"/>
      <c r="Q95" s="2"/>
    </row>
    <row r="96" ht="12.75">
      <c r="A96" s="10"/>
      <c r="B96" s="57" t="s">
        <v>60</v>
      </c>
      <c r="C96" s="1"/>
      <c r="D96" s="1"/>
      <c r="E96" s="58" t="s">
        <v>604</v>
      </c>
      <c r="F96" s="1"/>
      <c r="G96" s="1"/>
      <c r="H96" s="48"/>
      <c r="I96" s="1"/>
      <c r="J96" s="48"/>
      <c r="K96" s="1"/>
      <c r="L96" s="1"/>
      <c r="M96" s="13"/>
      <c r="N96" s="2"/>
      <c r="O96" s="2"/>
      <c r="P96" s="2"/>
      <c r="Q96" s="2"/>
    </row>
    <row r="97" ht="12.75">
      <c r="A97" s="10"/>
      <c r="B97" s="57" t="s">
        <v>62</v>
      </c>
      <c r="C97" s="1"/>
      <c r="D97" s="1"/>
      <c r="E97" s="58" t="s">
        <v>542</v>
      </c>
      <c r="F97" s="1"/>
      <c r="G97" s="1"/>
      <c r="H97" s="48"/>
      <c r="I97" s="1"/>
      <c r="J97" s="48"/>
      <c r="K97" s="1"/>
      <c r="L97" s="1"/>
      <c r="M97" s="13"/>
      <c r="N97" s="2"/>
      <c r="O97" s="2"/>
      <c r="P97" s="2"/>
      <c r="Q97" s="2"/>
    </row>
    <row r="98" thickBot="1" ht="12.75">
      <c r="A98" s="10"/>
      <c r="B98" s="59" t="s">
        <v>64</v>
      </c>
      <c r="C98" s="30"/>
      <c r="D98" s="30"/>
      <c r="E98" s="60" t="s">
        <v>65</v>
      </c>
      <c r="F98" s="30"/>
      <c r="G98" s="30"/>
      <c r="H98" s="61"/>
      <c r="I98" s="30"/>
      <c r="J98" s="61"/>
      <c r="K98" s="30"/>
      <c r="L98" s="30"/>
      <c r="M98" s="13"/>
      <c r="N98" s="2"/>
      <c r="O98" s="2"/>
      <c r="P98" s="2"/>
      <c r="Q98" s="2"/>
    </row>
    <row r="99" thickTop="1" ht="12.75">
      <c r="A99" s="10"/>
      <c r="B99" s="49">
        <v>13</v>
      </c>
      <c r="C99" s="50" t="s">
        <v>605</v>
      </c>
      <c r="D99" s="50" t="s">
        <v>7</v>
      </c>
      <c r="E99" s="50" t="s">
        <v>606</v>
      </c>
      <c r="F99" s="50" t="s">
        <v>7</v>
      </c>
      <c r="G99" s="51" t="s">
        <v>163</v>
      </c>
      <c r="H99" s="62">
        <v>8.4000000000000004</v>
      </c>
      <c r="I99" s="63">
        <v>0</v>
      </c>
      <c r="J99" s="64">
        <f>ROUND(H99*I99,2)</f>
        <v>0</v>
      </c>
      <c r="K99" s="65">
        <v>0.20999999999999999</v>
      </c>
      <c r="L99" s="66">
        <f>ROUND(J99*1.21,2)</f>
        <v>0</v>
      </c>
      <c r="M99" s="13"/>
      <c r="N99" s="2"/>
      <c r="O99" s="2"/>
      <c r="P99" s="2"/>
      <c r="Q99" s="41">
        <f>IF(ISNUMBER(K99),IF(H99&gt;0,IF(I99&gt;0,J99,0),0),0)</f>
        <v>0</v>
      </c>
      <c r="R99" s="9">
        <f>IF(ISNUMBER(K99)=FALSE,J99,0)</f>
        <v>0</v>
      </c>
    </row>
    <row r="100" ht="12.75">
      <c r="A100" s="10"/>
      <c r="B100" s="57" t="s">
        <v>58</v>
      </c>
      <c r="C100" s="1"/>
      <c r="D100" s="1"/>
      <c r="E100" s="58" t="s">
        <v>607</v>
      </c>
      <c r="F100" s="1"/>
      <c r="G100" s="1"/>
      <c r="H100" s="48"/>
      <c r="I100" s="1"/>
      <c r="J100" s="48"/>
      <c r="K100" s="1"/>
      <c r="L100" s="1"/>
      <c r="M100" s="13"/>
      <c r="N100" s="2"/>
      <c r="O100" s="2"/>
      <c r="P100" s="2"/>
      <c r="Q100" s="2"/>
    </row>
    <row r="101" ht="12.75">
      <c r="A101" s="10"/>
      <c r="B101" s="57" t="s">
        <v>60</v>
      </c>
      <c r="C101" s="1"/>
      <c r="D101" s="1"/>
      <c r="E101" s="58" t="s">
        <v>463</v>
      </c>
      <c r="F101" s="1"/>
      <c r="G101" s="1"/>
      <c r="H101" s="48"/>
      <c r="I101" s="1"/>
      <c r="J101" s="48"/>
      <c r="K101" s="1"/>
      <c r="L101" s="1"/>
      <c r="M101" s="13"/>
      <c r="N101" s="2"/>
      <c r="O101" s="2"/>
      <c r="P101" s="2"/>
      <c r="Q101" s="2"/>
    </row>
    <row r="102" ht="12.75">
      <c r="A102" s="10"/>
      <c r="B102" s="57" t="s">
        <v>62</v>
      </c>
      <c r="C102" s="1"/>
      <c r="D102" s="1"/>
      <c r="E102" s="58" t="s">
        <v>608</v>
      </c>
      <c r="F102" s="1"/>
      <c r="G102" s="1"/>
      <c r="H102" s="48"/>
      <c r="I102" s="1"/>
      <c r="J102" s="48"/>
      <c r="K102" s="1"/>
      <c r="L102" s="1"/>
      <c r="M102" s="13"/>
      <c r="N102" s="2"/>
      <c r="O102" s="2"/>
      <c r="P102" s="2"/>
      <c r="Q102" s="2"/>
    </row>
    <row r="103" thickBot="1" ht="12.75">
      <c r="A103" s="10"/>
      <c r="B103" s="59" t="s">
        <v>64</v>
      </c>
      <c r="C103" s="30"/>
      <c r="D103" s="30"/>
      <c r="E103" s="60" t="s">
        <v>65</v>
      </c>
      <c r="F103" s="30"/>
      <c r="G103" s="30"/>
      <c r="H103" s="61"/>
      <c r="I103" s="30"/>
      <c r="J103" s="61"/>
      <c r="K103" s="30"/>
      <c r="L103" s="30"/>
      <c r="M103" s="13"/>
      <c r="N103" s="2"/>
      <c r="O103" s="2"/>
      <c r="P103" s="2"/>
      <c r="Q103" s="2"/>
    </row>
    <row r="104" thickTop="1" ht="12.75">
      <c r="A104" s="10"/>
      <c r="B104" s="49">
        <v>14</v>
      </c>
      <c r="C104" s="50" t="s">
        <v>609</v>
      </c>
      <c r="D104" s="50" t="s">
        <v>7</v>
      </c>
      <c r="E104" s="50" t="s">
        <v>610</v>
      </c>
      <c r="F104" s="50" t="s">
        <v>7</v>
      </c>
      <c r="G104" s="51" t="s">
        <v>92</v>
      </c>
      <c r="H104" s="62">
        <v>1</v>
      </c>
      <c r="I104" s="63">
        <v>0</v>
      </c>
      <c r="J104" s="64">
        <f>ROUND(H104*I104,2)</f>
        <v>0</v>
      </c>
      <c r="K104" s="65">
        <v>0.20999999999999999</v>
      </c>
      <c r="L104" s="66">
        <f>ROUND(J104*1.21,2)</f>
        <v>0</v>
      </c>
      <c r="M104" s="13"/>
      <c r="N104" s="2"/>
      <c r="O104" s="2"/>
      <c r="P104" s="2"/>
      <c r="Q104" s="41">
        <f>IF(ISNUMBER(K104),IF(H104&gt;0,IF(I104&gt;0,J104,0),0),0)</f>
        <v>0</v>
      </c>
      <c r="R104" s="9">
        <f>IF(ISNUMBER(K104)=FALSE,J104,0)</f>
        <v>0</v>
      </c>
    </row>
    <row r="105" ht="12.75">
      <c r="A105" s="10"/>
      <c r="B105" s="57" t="s">
        <v>58</v>
      </c>
      <c r="C105" s="1"/>
      <c r="D105" s="1"/>
      <c r="E105" s="58" t="s">
        <v>7</v>
      </c>
      <c r="F105" s="1"/>
      <c r="G105" s="1"/>
      <c r="H105" s="48"/>
      <c r="I105" s="1"/>
      <c r="J105" s="48"/>
      <c r="K105" s="1"/>
      <c r="L105" s="1"/>
      <c r="M105" s="13"/>
      <c r="N105" s="2"/>
      <c r="O105" s="2"/>
      <c r="P105" s="2"/>
      <c r="Q105" s="2"/>
    </row>
    <row r="106" ht="12.75">
      <c r="A106" s="10"/>
      <c r="B106" s="57" t="s">
        <v>60</v>
      </c>
      <c r="C106" s="1"/>
      <c r="D106" s="1"/>
      <c r="E106" s="58" t="s">
        <v>61</v>
      </c>
      <c r="F106" s="1"/>
      <c r="G106" s="1"/>
      <c r="H106" s="48"/>
      <c r="I106" s="1"/>
      <c r="J106" s="48"/>
      <c r="K106" s="1"/>
      <c r="L106" s="1"/>
      <c r="M106" s="13"/>
      <c r="N106" s="2"/>
      <c r="O106" s="2"/>
      <c r="P106" s="2"/>
      <c r="Q106" s="2"/>
    </row>
    <row r="107" ht="12.75">
      <c r="A107" s="10"/>
      <c r="B107" s="57" t="s">
        <v>62</v>
      </c>
      <c r="C107" s="1"/>
      <c r="D107" s="1"/>
      <c r="E107" s="58" t="s">
        <v>611</v>
      </c>
      <c r="F107" s="1"/>
      <c r="G107" s="1"/>
      <c r="H107" s="48"/>
      <c r="I107" s="1"/>
      <c r="J107" s="48"/>
      <c r="K107" s="1"/>
      <c r="L107" s="1"/>
      <c r="M107" s="13"/>
      <c r="N107" s="2"/>
      <c r="O107" s="2"/>
      <c r="P107" s="2"/>
      <c r="Q107" s="2"/>
    </row>
    <row r="108" thickBot="1" ht="12.75">
      <c r="A108" s="10"/>
      <c r="B108" s="59" t="s">
        <v>64</v>
      </c>
      <c r="C108" s="30"/>
      <c r="D108" s="30"/>
      <c r="E108" s="60" t="s">
        <v>65</v>
      </c>
      <c r="F108" s="30"/>
      <c r="G108" s="30"/>
      <c r="H108" s="61"/>
      <c r="I108" s="30"/>
      <c r="J108" s="61"/>
      <c r="K108" s="30"/>
      <c r="L108" s="30"/>
      <c r="M108" s="13"/>
      <c r="N108" s="2"/>
      <c r="O108" s="2"/>
      <c r="P108" s="2"/>
      <c r="Q108" s="2"/>
    </row>
    <row r="109" thickTop="1" ht="12.75">
      <c r="A109" s="10"/>
      <c r="B109" s="49">
        <v>15</v>
      </c>
      <c r="C109" s="50" t="s">
        <v>612</v>
      </c>
      <c r="D109" s="50" t="s">
        <v>7</v>
      </c>
      <c r="E109" s="50" t="s">
        <v>613</v>
      </c>
      <c r="F109" s="50" t="s">
        <v>7</v>
      </c>
      <c r="G109" s="51" t="s">
        <v>92</v>
      </c>
      <c r="H109" s="62">
        <v>1</v>
      </c>
      <c r="I109" s="63">
        <v>0</v>
      </c>
      <c r="J109" s="64">
        <f>ROUND(H109*I109,2)</f>
        <v>0</v>
      </c>
      <c r="K109" s="65">
        <v>0.20999999999999999</v>
      </c>
      <c r="L109" s="66">
        <f>ROUND(J109*1.21,2)</f>
        <v>0</v>
      </c>
      <c r="M109" s="13"/>
      <c r="N109" s="2"/>
      <c r="O109" s="2"/>
      <c r="P109" s="2"/>
      <c r="Q109" s="41">
        <f>IF(ISNUMBER(K109),IF(H109&gt;0,IF(I109&gt;0,J109,0),0),0)</f>
        <v>0</v>
      </c>
      <c r="R109" s="9">
        <f>IF(ISNUMBER(K109)=FALSE,J109,0)</f>
        <v>0</v>
      </c>
    </row>
    <row r="110" ht="12.75">
      <c r="A110" s="10"/>
      <c r="B110" s="57" t="s">
        <v>58</v>
      </c>
      <c r="C110" s="1"/>
      <c r="D110" s="1"/>
      <c r="E110" s="58" t="s">
        <v>614</v>
      </c>
      <c r="F110" s="1"/>
      <c r="G110" s="1"/>
      <c r="H110" s="48"/>
      <c r="I110" s="1"/>
      <c r="J110" s="48"/>
      <c r="K110" s="1"/>
      <c r="L110" s="1"/>
      <c r="M110" s="13"/>
      <c r="N110" s="2"/>
      <c r="O110" s="2"/>
      <c r="P110" s="2"/>
      <c r="Q110" s="2"/>
    </row>
    <row r="111" ht="12.75">
      <c r="A111" s="10"/>
      <c r="B111" s="57" t="s">
        <v>60</v>
      </c>
      <c r="C111" s="1"/>
      <c r="D111" s="1"/>
      <c r="E111" s="58" t="s">
        <v>61</v>
      </c>
      <c r="F111" s="1"/>
      <c r="G111" s="1"/>
      <c r="H111" s="48"/>
      <c r="I111" s="1"/>
      <c r="J111" s="48"/>
      <c r="K111" s="1"/>
      <c r="L111" s="1"/>
      <c r="M111" s="13"/>
      <c r="N111" s="2"/>
      <c r="O111" s="2"/>
      <c r="P111" s="2"/>
      <c r="Q111" s="2"/>
    </row>
    <row r="112" ht="12.75">
      <c r="A112" s="10"/>
      <c r="B112" s="57" t="s">
        <v>62</v>
      </c>
      <c r="C112" s="1"/>
      <c r="D112" s="1"/>
      <c r="E112" s="58" t="s">
        <v>611</v>
      </c>
      <c r="F112" s="1"/>
      <c r="G112" s="1"/>
      <c r="H112" s="48"/>
      <c r="I112" s="1"/>
      <c r="J112" s="48"/>
      <c r="K112" s="1"/>
      <c r="L112" s="1"/>
      <c r="M112" s="13"/>
      <c r="N112" s="2"/>
      <c r="O112" s="2"/>
      <c r="P112" s="2"/>
      <c r="Q112" s="2"/>
    </row>
    <row r="113" thickBot="1" ht="12.75">
      <c r="A113" s="10"/>
      <c r="B113" s="59" t="s">
        <v>64</v>
      </c>
      <c r="C113" s="30"/>
      <c r="D113" s="30"/>
      <c r="E113" s="60" t="s">
        <v>65</v>
      </c>
      <c r="F113" s="30"/>
      <c r="G113" s="30"/>
      <c r="H113" s="61"/>
      <c r="I113" s="30"/>
      <c r="J113" s="61"/>
      <c r="K113" s="30"/>
      <c r="L113" s="30"/>
      <c r="M113" s="13"/>
      <c r="N113" s="2"/>
      <c r="O113" s="2"/>
      <c r="P113" s="2"/>
      <c r="Q113" s="2"/>
    </row>
    <row r="114" thickTop="1" ht="12.75">
      <c r="A114" s="10"/>
      <c r="B114" s="49">
        <v>16</v>
      </c>
      <c r="C114" s="50" t="s">
        <v>615</v>
      </c>
      <c r="D114" s="50" t="s">
        <v>7</v>
      </c>
      <c r="E114" s="50" t="s">
        <v>616</v>
      </c>
      <c r="F114" s="50" t="s">
        <v>7</v>
      </c>
      <c r="G114" s="51" t="s">
        <v>92</v>
      </c>
      <c r="H114" s="62">
        <v>1</v>
      </c>
      <c r="I114" s="63">
        <v>0</v>
      </c>
      <c r="J114" s="64">
        <f>ROUND(H114*I114,2)</f>
        <v>0</v>
      </c>
      <c r="K114" s="65">
        <v>0.20999999999999999</v>
      </c>
      <c r="L114" s="66">
        <f>ROUND(J114*1.21,2)</f>
        <v>0</v>
      </c>
      <c r="M114" s="13"/>
      <c r="N114" s="2"/>
      <c r="O114" s="2"/>
      <c r="P114" s="2"/>
      <c r="Q114" s="41">
        <f>IF(ISNUMBER(K114),IF(H114&gt;0,IF(I114&gt;0,J114,0),0),0)</f>
        <v>0</v>
      </c>
      <c r="R114" s="9">
        <f>IF(ISNUMBER(K114)=FALSE,J114,0)</f>
        <v>0</v>
      </c>
    </row>
    <row r="115" ht="12.75">
      <c r="A115" s="10"/>
      <c r="B115" s="57" t="s">
        <v>58</v>
      </c>
      <c r="C115" s="1"/>
      <c r="D115" s="1"/>
      <c r="E115" s="58" t="s">
        <v>617</v>
      </c>
      <c r="F115" s="1"/>
      <c r="G115" s="1"/>
      <c r="H115" s="48"/>
      <c r="I115" s="1"/>
      <c r="J115" s="48"/>
      <c r="K115" s="1"/>
      <c r="L115" s="1"/>
      <c r="M115" s="13"/>
      <c r="N115" s="2"/>
      <c r="O115" s="2"/>
      <c r="P115" s="2"/>
      <c r="Q115" s="2"/>
    </row>
    <row r="116" ht="12.75">
      <c r="A116" s="10"/>
      <c r="B116" s="57" t="s">
        <v>60</v>
      </c>
      <c r="C116" s="1"/>
      <c r="D116" s="1"/>
      <c r="E116" s="58" t="s">
        <v>61</v>
      </c>
      <c r="F116" s="1"/>
      <c r="G116" s="1"/>
      <c r="H116" s="48"/>
      <c r="I116" s="1"/>
      <c r="J116" s="48"/>
      <c r="K116" s="1"/>
      <c r="L116" s="1"/>
      <c r="M116" s="13"/>
      <c r="N116" s="2"/>
      <c r="O116" s="2"/>
      <c r="P116" s="2"/>
      <c r="Q116" s="2"/>
    </row>
    <row r="117" ht="12.75">
      <c r="A117" s="10"/>
      <c r="B117" s="57" t="s">
        <v>62</v>
      </c>
      <c r="C117" s="1"/>
      <c r="D117" s="1"/>
      <c r="E117" s="58" t="s">
        <v>611</v>
      </c>
      <c r="F117" s="1"/>
      <c r="G117" s="1"/>
      <c r="H117" s="48"/>
      <c r="I117" s="1"/>
      <c r="J117" s="48"/>
      <c r="K117" s="1"/>
      <c r="L117" s="1"/>
      <c r="M117" s="13"/>
      <c r="N117" s="2"/>
      <c r="O117" s="2"/>
      <c r="P117" s="2"/>
      <c r="Q117" s="2"/>
    </row>
    <row r="118" thickBot="1" ht="12.75">
      <c r="A118" s="10"/>
      <c r="B118" s="59" t="s">
        <v>64</v>
      </c>
      <c r="C118" s="30"/>
      <c r="D118" s="30"/>
      <c r="E118" s="60" t="s">
        <v>65</v>
      </c>
      <c r="F118" s="30"/>
      <c r="G118" s="30"/>
      <c r="H118" s="61"/>
      <c r="I118" s="30"/>
      <c r="J118" s="61"/>
      <c r="K118" s="30"/>
      <c r="L118" s="30"/>
      <c r="M118" s="13"/>
      <c r="N118" s="2"/>
      <c r="O118" s="2"/>
      <c r="P118" s="2"/>
      <c r="Q118" s="2"/>
    </row>
    <row r="119" thickTop="1" ht="12.75">
      <c r="A119" s="10"/>
      <c r="B119" s="49">
        <v>17</v>
      </c>
      <c r="C119" s="50" t="s">
        <v>618</v>
      </c>
      <c r="D119" s="50"/>
      <c r="E119" s="50" t="s">
        <v>619</v>
      </c>
      <c r="F119" s="50" t="s">
        <v>7</v>
      </c>
      <c r="G119" s="51" t="s">
        <v>92</v>
      </c>
      <c r="H119" s="62">
        <v>8</v>
      </c>
      <c r="I119" s="63">
        <v>0</v>
      </c>
      <c r="J119" s="64">
        <f>ROUND(H119*I119,2)</f>
        <v>0</v>
      </c>
      <c r="K119" s="65">
        <v>0.20999999999999999</v>
      </c>
      <c r="L119" s="66">
        <f>ROUND(J119*1.21,2)</f>
        <v>0</v>
      </c>
      <c r="M119" s="13"/>
      <c r="N119" s="2"/>
      <c r="O119" s="2"/>
      <c r="P119" s="2"/>
      <c r="Q119" s="41">
        <f>IF(ISNUMBER(K119),IF(H119&gt;0,IF(I119&gt;0,J119,0),0),0)</f>
        <v>0</v>
      </c>
      <c r="R119" s="9">
        <f>IF(ISNUMBER(K119)=FALSE,J119,0)</f>
        <v>0</v>
      </c>
    </row>
    <row r="120" ht="12.75">
      <c r="A120" s="10"/>
      <c r="B120" s="57" t="s">
        <v>58</v>
      </c>
      <c r="C120" s="1"/>
      <c r="D120" s="1"/>
      <c r="E120" s="58" t="s">
        <v>620</v>
      </c>
      <c r="F120" s="1"/>
      <c r="G120" s="1"/>
      <c r="H120" s="48"/>
      <c r="I120" s="1"/>
      <c r="J120" s="48"/>
      <c r="K120" s="1"/>
      <c r="L120" s="1"/>
      <c r="M120" s="13"/>
      <c r="N120" s="2"/>
      <c r="O120" s="2"/>
      <c r="P120" s="2"/>
      <c r="Q120" s="2"/>
    </row>
    <row r="121" ht="12.75">
      <c r="A121" s="10"/>
      <c r="B121" s="57" t="s">
        <v>60</v>
      </c>
      <c r="C121" s="1"/>
      <c r="D121" s="1"/>
      <c r="E121" s="58" t="s">
        <v>621</v>
      </c>
      <c r="F121" s="1"/>
      <c r="G121" s="1"/>
      <c r="H121" s="48"/>
      <c r="I121" s="1"/>
      <c r="J121" s="48"/>
      <c r="K121" s="1"/>
      <c r="L121" s="1"/>
      <c r="M121" s="13"/>
      <c r="N121" s="2"/>
      <c r="O121" s="2"/>
      <c r="P121" s="2"/>
      <c r="Q121" s="2"/>
    </row>
    <row r="122" ht="12.75">
      <c r="A122" s="10"/>
      <c r="B122" s="57" t="s">
        <v>62</v>
      </c>
      <c r="C122" s="1"/>
      <c r="D122" s="1"/>
      <c r="E122" s="58" t="s">
        <v>622</v>
      </c>
      <c r="F122" s="1"/>
      <c r="G122" s="1"/>
      <c r="H122" s="48"/>
      <c r="I122" s="1"/>
      <c r="J122" s="48"/>
      <c r="K122" s="1"/>
      <c r="L122" s="1"/>
      <c r="M122" s="13"/>
      <c r="N122" s="2"/>
      <c r="O122" s="2"/>
      <c r="P122" s="2"/>
      <c r="Q122" s="2"/>
    </row>
    <row r="123" thickBot="1" ht="12.75">
      <c r="A123" s="10"/>
      <c r="B123" s="59" t="s">
        <v>64</v>
      </c>
      <c r="C123" s="30"/>
      <c r="D123" s="30"/>
      <c r="E123" s="60" t="s">
        <v>65</v>
      </c>
      <c r="F123" s="30"/>
      <c r="G123" s="30"/>
      <c r="H123" s="61"/>
      <c r="I123" s="30"/>
      <c r="J123" s="61"/>
      <c r="K123" s="30"/>
      <c r="L123" s="30"/>
      <c r="M123" s="13"/>
      <c r="N123" s="2"/>
      <c r="O123" s="2"/>
      <c r="P123" s="2"/>
      <c r="Q123" s="2"/>
    </row>
    <row r="124" thickTop="1" ht="12.75">
      <c r="A124" s="10"/>
      <c r="B124" s="49">
        <v>18</v>
      </c>
      <c r="C124" s="50" t="s">
        <v>554</v>
      </c>
      <c r="D124" s="50" t="s">
        <v>7</v>
      </c>
      <c r="E124" s="50" t="s">
        <v>555</v>
      </c>
      <c r="F124" s="50" t="s">
        <v>7</v>
      </c>
      <c r="G124" s="51" t="s">
        <v>163</v>
      </c>
      <c r="H124" s="62">
        <v>112.2</v>
      </c>
      <c r="I124" s="63">
        <v>0</v>
      </c>
      <c r="J124" s="64">
        <f>ROUND(H124*I124,2)</f>
        <v>0</v>
      </c>
      <c r="K124" s="65">
        <v>0.20999999999999999</v>
      </c>
      <c r="L124" s="66">
        <f>ROUND(J124*1.21,2)</f>
        <v>0</v>
      </c>
      <c r="M124" s="13"/>
      <c r="N124" s="2"/>
      <c r="O124" s="2"/>
      <c r="P124" s="2"/>
      <c r="Q124" s="41">
        <f>IF(ISNUMBER(K124),IF(H124&gt;0,IF(I124&gt;0,J124,0),0),0)</f>
        <v>0</v>
      </c>
      <c r="R124" s="9">
        <f>IF(ISNUMBER(K124)=FALSE,J124,0)</f>
        <v>0</v>
      </c>
    </row>
    <row r="125" ht="12.75">
      <c r="A125" s="10"/>
      <c r="B125" s="57" t="s">
        <v>58</v>
      </c>
      <c r="C125" s="1"/>
      <c r="D125" s="1"/>
      <c r="E125" s="58" t="s">
        <v>623</v>
      </c>
      <c r="F125" s="1"/>
      <c r="G125" s="1"/>
      <c r="H125" s="48"/>
      <c r="I125" s="1"/>
      <c r="J125" s="48"/>
      <c r="K125" s="1"/>
      <c r="L125" s="1"/>
      <c r="M125" s="13"/>
      <c r="N125" s="2"/>
      <c r="O125" s="2"/>
      <c r="P125" s="2"/>
      <c r="Q125" s="2"/>
    </row>
    <row r="126" ht="12.75">
      <c r="A126" s="10"/>
      <c r="B126" s="57" t="s">
        <v>60</v>
      </c>
      <c r="C126" s="1"/>
      <c r="D126" s="1"/>
      <c r="E126" s="58" t="s">
        <v>624</v>
      </c>
      <c r="F126" s="1"/>
      <c r="G126" s="1"/>
      <c r="H126" s="48"/>
      <c r="I126" s="1"/>
      <c r="J126" s="48"/>
      <c r="K126" s="1"/>
      <c r="L126" s="1"/>
      <c r="M126" s="13"/>
      <c r="N126" s="2"/>
      <c r="O126" s="2"/>
      <c r="P126" s="2"/>
      <c r="Q126" s="2"/>
    </row>
    <row r="127" ht="12.75">
      <c r="A127" s="10"/>
      <c r="B127" s="57" t="s">
        <v>62</v>
      </c>
      <c r="C127" s="1"/>
      <c r="D127" s="1"/>
      <c r="E127" s="58" t="s">
        <v>558</v>
      </c>
      <c r="F127" s="1"/>
      <c r="G127" s="1"/>
      <c r="H127" s="48"/>
      <c r="I127" s="1"/>
      <c r="J127" s="48"/>
      <c r="K127" s="1"/>
      <c r="L127" s="1"/>
      <c r="M127" s="13"/>
      <c r="N127" s="2"/>
      <c r="O127" s="2"/>
      <c r="P127" s="2"/>
      <c r="Q127" s="2"/>
    </row>
    <row r="128" thickBot="1" ht="12.75">
      <c r="A128" s="10"/>
      <c r="B128" s="59" t="s">
        <v>64</v>
      </c>
      <c r="C128" s="30"/>
      <c r="D128" s="30"/>
      <c r="E128" s="60" t="s">
        <v>65</v>
      </c>
      <c r="F128" s="30"/>
      <c r="G128" s="30"/>
      <c r="H128" s="61"/>
      <c r="I128" s="30"/>
      <c r="J128" s="61"/>
      <c r="K128" s="30"/>
      <c r="L128" s="30"/>
      <c r="M128" s="13"/>
      <c r="N128" s="2"/>
      <c r="O128" s="2"/>
      <c r="P128" s="2"/>
      <c r="Q128" s="2"/>
    </row>
    <row r="129" thickTop="1" ht="12.75">
      <c r="A129" s="10"/>
      <c r="B129" s="49">
        <v>19</v>
      </c>
      <c r="C129" s="50" t="s">
        <v>559</v>
      </c>
      <c r="D129" s="50" t="s">
        <v>7</v>
      </c>
      <c r="E129" s="50" t="s">
        <v>560</v>
      </c>
      <c r="F129" s="50" t="s">
        <v>7</v>
      </c>
      <c r="G129" s="51" t="s">
        <v>163</v>
      </c>
      <c r="H129" s="62">
        <v>112.2</v>
      </c>
      <c r="I129" s="63">
        <v>0</v>
      </c>
      <c r="J129" s="64">
        <f>ROUND(H129*I129,2)</f>
        <v>0</v>
      </c>
      <c r="K129" s="65">
        <v>0.20999999999999999</v>
      </c>
      <c r="L129" s="66">
        <f>ROUND(J129*1.21,2)</f>
        <v>0</v>
      </c>
      <c r="M129" s="13"/>
      <c r="N129" s="2"/>
      <c r="O129" s="2"/>
      <c r="P129" s="2"/>
      <c r="Q129" s="41">
        <f>IF(ISNUMBER(K129),IF(H129&gt;0,IF(I129&gt;0,J129,0),0),0)</f>
        <v>0</v>
      </c>
      <c r="R129" s="9">
        <f>IF(ISNUMBER(K129)=FALSE,J129,0)</f>
        <v>0</v>
      </c>
    </row>
    <row r="130" ht="12.75">
      <c r="A130" s="10"/>
      <c r="B130" s="57" t="s">
        <v>58</v>
      </c>
      <c r="C130" s="1"/>
      <c r="D130" s="1"/>
      <c r="E130" s="58" t="s">
        <v>625</v>
      </c>
      <c r="F130" s="1"/>
      <c r="G130" s="1"/>
      <c r="H130" s="48"/>
      <c r="I130" s="1"/>
      <c r="J130" s="48"/>
      <c r="K130" s="1"/>
      <c r="L130" s="1"/>
      <c r="M130" s="13"/>
      <c r="N130" s="2"/>
      <c r="O130" s="2"/>
      <c r="P130" s="2"/>
      <c r="Q130" s="2"/>
    </row>
    <row r="131" ht="12.75">
      <c r="A131" s="10"/>
      <c r="B131" s="57" t="s">
        <v>60</v>
      </c>
      <c r="C131" s="1"/>
      <c r="D131" s="1"/>
      <c r="E131" s="58" t="s">
        <v>624</v>
      </c>
      <c r="F131" s="1"/>
      <c r="G131" s="1"/>
      <c r="H131" s="48"/>
      <c r="I131" s="1"/>
      <c r="J131" s="48"/>
      <c r="K131" s="1"/>
      <c r="L131" s="1"/>
      <c r="M131" s="13"/>
      <c r="N131" s="2"/>
      <c r="O131" s="2"/>
      <c r="P131" s="2"/>
      <c r="Q131" s="2"/>
    </row>
    <row r="132" ht="12.75">
      <c r="A132" s="10"/>
      <c r="B132" s="57" t="s">
        <v>62</v>
      </c>
      <c r="C132" s="1"/>
      <c r="D132" s="1"/>
      <c r="E132" s="58" t="s">
        <v>562</v>
      </c>
      <c r="F132" s="1"/>
      <c r="G132" s="1"/>
      <c r="H132" s="48"/>
      <c r="I132" s="1"/>
      <c r="J132" s="48"/>
      <c r="K132" s="1"/>
      <c r="L132" s="1"/>
      <c r="M132" s="13"/>
      <c r="N132" s="2"/>
      <c r="O132" s="2"/>
      <c r="P132" s="2"/>
      <c r="Q132" s="2"/>
    </row>
    <row r="133" thickBot="1" ht="12.75">
      <c r="A133" s="10"/>
      <c r="B133" s="59" t="s">
        <v>64</v>
      </c>
      <c r="C133" s="30"/>
      <c r="D133" s="30"/>
      <c r="E133" s="60" t="s">
        <v>65</v>
      </c>
      <c r="F133" s="30"/>
      <c r="G133" s="30"/>
      <c r="H133" s="61"/>
      <c r="I133" s="30"/>
      <c r="J133" s="61"/>
      <c r="K133" s="30"/>
      <c r="L133" s="30"/>
      <c r="M133" s="13"/>
      <c r="N133" s="2"/>
      <c r="O133" s="2"/>
      <c r="P133" s="2"/>
      <c r="Q133" s="2"/>
    </row>
    <row r="134" thickTop="1" ht="12.75">
      <c r="A134" s="10"/>
      <c r="B134" s="49">
        <v>20</v>
      </c>
      <c r="C134" s="50" t="s">
        <v>626</v>
      </c>
      <c r="D134" s="50" t="s">
        <v>7</v>
      </c>
      <c r="E134" s="50" t="s">
        <v>627</v>
      </c>
      <c r="F134" s="50" t="s">
        <v>7</v>
      </c>
      <c r="G134" s="51" t="s">
        <v>163</v>
      </c>
      <c r="H134" s="62">
        <v>10.800000000000001</v>
      </c>
      <c r="I134" s="63">
        <v>0</v>
      </c>
      <c r="J134" s="64">
        <f>ROUND(H134*I134,2)</f>
        <v>0</v>
      </c>
      <c r="K134" s="65">
        <v>0.20999999999999999</v>
      </c>
      <c r="L134" s="66">
        <f>ROUND(J134*1.21,2)</f>
        <v>0</v>
      </c>
      <c r="M134" s="13"/>
      <c r="N134" s="2"/>
      <c r="O134" s="2"/>
      <c r="P134" s="2"/>
      <c r="Q134" s="41">
        <f>IF(ISNUMBER(K134),IF(H134&gt;0,IF(I134&gt;0,J134,0),0),0)</f>
        <v>0</v>
      </c>
      <c r="R134" s="9">
        <f>IF(ISNUMBER(K134)=FALSE,J134,0)</f>
        <v>0</v>
      </c>
    </row>
    <row r="135" ht="12.75">
      <c r="A135" s="10"/>
      <c r="B135" s="57" t="s">
        <v>58</v>
      </c>
      <c r="C135" s="1"/>
      <c r="D135" s="1"/>
      <c r="E135" s="58" t="s">
        <v>628</v>
      </c>
      <c r="F135" s="1"/>
      <c r="G135" s="1"/>
      <c r="H135" s="48"/>
      <c r="I135" s="1"/>
      <c r="J135" s="48"/>
      <c r="K135" s="1"/>
      <c r="L135" s="1"/>
      <c r="M135" s="13"/>
      <c r="N135" s="2"/>
      <c r="O135" s="2"/>
      <c r="P135" s="2"/>
      <c r="Q135" s="2"/>
    </row>
    <row r="136" ht="12.75">
      <c r="A136" s="10"/>
      <c r="B136" s="57" t="s">
        <v>60</v>
      </c>
      <c r="C136" s="1"/>
      <c r="D136" s="1"/>
      <c r="E136" s="58" t="s">
        <v>629</v>
      </c>
      <c r="F136" s="1"/>
      <c r="G136" s="1"/>
      <c r="H136" s="48"/>
      <c r="I136" s="1"/>
      <c r="J136" s="48"/>
      <c r="K136" s="1"/>
      <c r="L136" s="1"/>
      <c r="M136" s="13"/>
      <c r="N136" s="2"/>
      <c r="O136" s="2"/>
      <c r="P136" s="2"/>
      <c r="Q136" s="2"/>
    </row>
    <row r="137" ht="12.75">
      <c r="A137" s="10"/>
      <c r="B137" s="57" t="s">
        <v>62</v>
      </c>
      <c r="C137" s="1"/>
      <c r="D137" s="1"/>
      <c r="E137" s="58" t="s">
        <v>566</v>
      </c>
      <c r="F137" s="1"/>
      <c r="G137" s="1"/>
      <c r="H137" s="48"/>
      <c r="I137" s="1"/>
      <c r="J137" s="48"/>
      <c r="K137" s="1"/>
      <c r="L137" s="1"/>
      <c r="M137" s="13"/>
      <c r="N137" s="2"/>
      <c r="O137" s="2"/>
      <c r="P137" s="2"/>
      <c r="Q137" s="2"/>
    </row>
    <row r="138" thickBot="1" ht="12.75">
      <c r="A138" s="10"/>
      <c r="B138" s="59" t="s">
        <v>64</v>
      </c>
      <c r="C138" s="30"/>
      <c r="D138" s="30"/>
      <c r="E138" s="60" t="s">
        <v>65</v>
      </c>
      <c r="F138" s="30"/>
      <c r="G138" s="30"/>
      <c r="H138" s="61"/>
      <c r="I138" s="30"/>
      <c r="J138" s="61"/>
      <c r="K138" s="30"/>
      <c r="L138" s="30"/>
      <c r="M138" s="13"/>
      <c r="N138" s="2"/>
      <c r="O138" s="2"/>
      <c r="P138" s="2"/>
      <c r="Q138" s="2"/>
    </row>
    <row r="139" thickTop="1" ht="12.75">
      <c r="A139" s="10"/>
      <c r="B139" s="49">
        <v>21</v>
      </c>
      <c r="C139" s="50" t="s">
        <v>630</v>
      </c>
      <c r="D139" s="50" t="s">
        <v>7</v>
      </c>
      <c r="E139" s="50" t="s">
        <v>631</v>
      </c>
      <c r="F139" s="50" t="s">
        <v>7</v>
      </c>
      <c r="G139" s="51" t="s">
        <v>163</v>
      </c>
      <c r="H139" s="62">
        <v>101.40000000000001</v>
      </c>
      <c r="I139" s="63">
        <v>0</v>
      </c>
      <c r="J139" s="64">
        <f>ROUND(H139*I139,2)</f>
        <v>0</v>
      </c>
      <c r="K139" s="65">
        <v>0.20999999999999999</v>
      </c>
      <c r="L139" s="66">
        <f>ROUND(J139*1.21,2)</f>
        <v>0</v>
      </c>
      <c r="M139" s="13"/>
      <c r="N139" s="2"/>
      <c r="O139" s="2"/>
      <c r="P139" s="2"/>
      <c r="Q139" s="41">
        <f>IF(ISNUMBER(K139),IF(H139&gt;0,IF(I139&gt;0,J139,0),0),0)</f>
        <v>0</v>
      </c>
      <c r="R139" s="9">
        <f>IF(ISNUMBER(K139)=FALSE,J139,0)</f>
        <v>0</v>
      </c>
    </row>
    <row r="140" ht="12.75">
      <c r="A140" s="10"/>
      <c r="B140" s="57" t="s">
        <v>58</v>
      </c>
      <c r="C140" s="1"/>
      <c r="D140" s="1"/>
      <c r="E140" s="58" t="s">
        <v>632</v>
      </c>
      <c r="F140" s="1"/>
      <c r="G140" s="1"/>
      <c r="H140" s="48"/>
      <c r="I140" s="1"/>
      <c r="J140" s="48"/>
      <c r="K140" s="1"/>
      <c r="L140" s="1"/>
      <c r="M140" s="13"/>
      <c r="N140" s="2"/>
      <c r="O140" s="2"/>
      <c r="P140" s="2"/>
      <c r="Q140" s="2"/>
    </row>
    <row r="141" ht="12.75">
      <c r="A141" s="10"/>
      <c r="B141" s="57" t="s">
        <v>60</v>
      </c>
      <c r="C141" s="1"/>
      <c r="D141" s="1"/>
      <c r="E141" s="58" t="s">
        <v>633</v>
      </c>
      <c r="F141" s="1"/>
      <c r="G141" s="1"/>
      <c r="H141" s="48"/>
      <c r="I141" s="1"/>
      <c r="J141" s="48"/>
      <c r="K141" s="1"/>
      <c r="L141" s="1"/>
      <c r="M141" s="13"/>
      <c r="N141" s="2"/>
      <c r="O141" s="2"/>
      <c r="P141" s="2"/>
      <c r="Q141" s="2"/>
    </row>
    <row r="142" ht="12.75">
      <c r="A142" s="10"/>
      <c r="B142" s="57" t="s">
        <v>62</v>
      </c>
      <c r="C142" s="1"/>
      <c r="D142" s="1"/>
      <c r="E142" s="58" t="s">
        <v>566</v>
      </c>
      <c r="F142" s="1"/>
      <c r="G142" s="1"/>
      <c r="H142" s="48"/>
      <c r="I142" s="1"/>
      <c r="J142" s="48"/>
      <c r="K142" s="1"/>
      <c r="L142" s="1"/>
      <c r="M142" s="13"/>
      <c r="N142" s="2"/>
      <c r="O142" s="2"/>
      <c r="P142" s="2"/>
      <c r="Q142" s="2"/>
    </row>
    <row r="143" thickBot="1" ht="12.75">
      <c r="A143" s="10"/>
      <c r="B143" s="59" t="s">
        <v>64</v>
      </c>
      <c r="C143" s="30"/>
      <c r="D143" s="30"/>
      <c r="E143" s="60" t="s">
        <v>65</v>
      </c>
      <c r="F143" s="30"/>
      <c r="G143" s="30"/>
      <c r="H143" s="61"/>
      <c r="I143" s="30"/>
      <c r="J143" s="61"/>
      <c r="K143" s="30"/>
      <c r="L143" s="30"/>
      <c r="M143" s="13"/>
      <c r="N143" s="2"/>
      <c r="O143" s="2"/>
      <c r="P143" s="2"/>
      <c r="Q143" s="2"/>
    </row>
    <row r="144" thickTop="1" ht="12.75">
      <c r="A144" s="10"/>
      <c r="B144" s="49">
        <v>22</v>
      </c>
      <c r="C144" s="50" t="s">
        <v>634</v>
      </c>
      <c r="D144" s="50" t="s">
        <v>7</v>
      </c>
      <c r="E144" s="50" t="s">
        <v>635</v>
      </c>
      <c r="F144" s="50" t="s">
        <v>7</v>
      </c>
      <c r="G144" s="51" t="s">
        <v>163</v>
      </c>
      <c r="H144" s="62">
        <v>10.800000000000001</v>
      </c>
      <c r="I144" s="63">
        <v>0</v>
      </c>
      <c r="J144" s="64">
        <f>ROUND(H144*I144,2)</f>
        <v>0</v>
      </c>
      <c r="K144" s="65">
        <v>0.20999999999999999</v>
      </c>
      <c r="L144" s="66">
        <f>ROUND(J144*1.21,2)</f>
        <v>0</v>
      </c>
      <c r="M144" s="13"/>
      <c r="N144" s="2"/>
      <c r="O144" s="2"/>
      <c r="P144" s="2"/>
      <c r="Q144" s="41">
        <f>IF(ISNUMBER(K144),IF(H144&gt;0,IF(I144&gt;0,J144,0),0),0)</f>
        <v>0</v>
      </c>
      <c r="R144" s="9">
        <f>IF(ISNUMBER(K144)=FALSE,J144,0)</f>
        <v>0</v>
      </c>
    </row>
    <row r="145" ht="12.75">
      <c r="A145" s="10"/>
      <c r="B145" s="57" t="s">
        <v>58</v>
      </c>
      <c r="C145" s="1"/>
      <c r="D145" s="1"/>
      <c r="E145" s="58" t="s">
        <v>636</v>
      </c>
      <c r="F145" s="1"/>
      <c r="G145" s="1"/>
      <c r="H145" s="48"/>
      <c r="I145" s="1"/>
      <c r="J145" s="48"/>
      <c r="K145" s="1"/>
      <c r="L145" s="1"/>
      <c r="M145" s="13"/>
      <c r="N145" s="2"/>
      <c r="O145" s="2"/>
      <c r="P145" s="2"/>
      <c r="Q145" s="2"/>
    </row>
    <row r="146" ht="12.75">
      <c r="A146" s="10"/>
      <c r="B146" s="57" t="s">
        <v>60</v>
      </c>
      <c r="C146" s="1"/>
      <c r="D146" s="1"/>
      <c r="E146" s="58" t="s">
        <v>603</v>
      </c>
      <c r="F146" s="1"/>
      <c r="G146" s="1"/>
      <c r="H146" s="48"/>
      <c r="I146" s="1"/>
      <c r="J146" s="48"/>
      <c r="K146" s="1"/>
      <c r="L146" s="1"/>
      <c r="M146" s="13"/>
      <c r="N146" s="2"/>
      <c r="O146" s="2"/>
      <c r="P146" s="2"/>
      <c r="Q146" s="2"/>
    </row>
    <row r="147" ht="12.75">
      <c r="A147" s="10"/>
      <c r="B147" s="57" t="s">
        <v>62</v>
      </c>
      <c r="C147" s="1"/>
      <c r="D147" s="1"/>
      <c r="E147" s="58" t="s">
        <v>637</v>
      </c>
      <c r="F147" s="1"/>
      <c r="G147" s="1"/>
      <c r="H147" s="48"/>
      <c r="I147" s="1"/>
      <c r="J147" s="48"/>
      <c r="K147" s="1"/>
      <c r="L147" s="1"/>
      <c r="M147" s="13"/>
      <c r="N147" s="2"/>
      <c r="O147" s="2"/>
      <c r="P147" s="2"/>
      <c r="Q147" s="2"/>
    </row>
    <row r="148" thickBot="1" ht="12.75">
      <c r="A148" s="10"/>
      <c r="B148" s="59" t="s">
        <v>64</v>
      </c>
      <c r="C148" s="30"/>
      <c r="D148" s="30"/>
      <c r="E148" s="60" t="s">
        <v>65</v>
      </c>
      <c r="F148" s="30"/>
      <c r="G148" s="30"/>
      <c r="H148" s="61"/>
      <c r="I148" s="30"/>
      <c r="J148" s="61"/>
      <c r="K148" s="30"/>
      <c r="L148" s="30"/>
      <c r="M148" s="13"/>
      <c r="N148" s="2"/>
      <c r="O148" s="2"/>
      <c r="P148" s="2"/>
      <c r="Q148" s="2"/>
    </row>
    <row r="149" thickTop="1" ht="12.75">
      <c r="A149" s="10"/>
      <c r="B149" s="49">
        <v>23</v>
      </c>
      <c r="C149" s="50" t="s">
        <v>638</v>
      </c>
      <c r="D149" s="50" t="s">
        <v>7</v>
      </c>
      <c r="E149" s="50" t="s">
        <v>639</v>
      </c>
      <c r="F149" s="50" t="s">
        <v>7</v>
      </c>
      <c r="G149" s="51" t="s">
        <v>163</v>
      </c>
      <c r="H149" s="62">
        <v>101.40000000000001</v>
      </c>
      <c r="I149" s="63">
        <v>0</v>
      </c>
      <c r="J149" s="64">
        <f>ROUND(H149*I149,2)</f>
        <v>0</v>
      </c>
      <c r="K149" s="65">
        <v>0.20999999999999999</v>
      </c>
      <c r="L149" s="66">
        <f>ROUND(J149*1.21,2)</f>
        <v>0</v>
      </c>
      <c r="M149" s="13"/>
      <c r="N149" s="2"/>
      <c r="O149" s="2"/>
      <c r="P149" s="2"/>
      <c r="Q149" s="41">
        <f>IF(ISNUMBER(K149),IF(H149&gt;0,IF(I149&gt;0,J149,0),0),0)</f>
        <v>0</v>
      </c>
      <c r="R149" s="9">
        <f>IF(ISNUMBER(K149)=FALSE,J149,0)</f>
        <v>0</v>
      </c>
    </row>
    <row r="150" ht="12.75">
      <c r="A150" s="10"/>
      <c r="B150" s="57" t="s">
        <v>58</v>
      </c>
      <c r="C150" s="1"/>
      <c r="D150" s="1"/>
      <c r="E150" s="58" t="s">
        <v>640</v>
      </c>
      <c r="F150" s="1"/>
      <c r="G150" s="1"/>
      <c r="H150" s="48"/>
      <c r="I150" s="1"/>
      <c r="J150" s="48"/>
      <c r="K150" s="1"/>
      <c r="L150" s="1"/>
      <c r="M150" s="13"/>
      <c r="N150" s="2"/>
      <c r="O150" s="2"/>
      <c r="P150" s="2"/>
      <c r="Q150" s="2"/>
    </row>
    <row r="151" ht="12.75">
      <c r="A151" s="10"/>
      <c r="B151" s="57" t="s">
        <v>60</v>
      </c>
      <c r="C151" s="1"/>
      <c r="D151" s="1"/>
      <c r="E151" s="58" t="s">
        <v>598</v>
      </c>
      <c r="F151" s="1"/>
      <c r="G151" s="1"/>
      <c r="H151" s="48"/>
      <c r="I151" s="1"/>
      <c r="J151" s="48"/>
      <c r="K151" s="1"/>
      <c r="L151" s="1"/>
      <c r="M151" s="13"/>
      <c r="N151" s="2"/>
      <c r="O151" s="2"/>
      <c r="P151" s="2"/>
      <c r="Q151" s="2"/>
    </row>
    <row r="152" ht="12.75">
      <c r="A152" s="10"/>
      <c r="B152" s="57" t="s">
        <v>62</v>
      </c>
      <c r="C152" s="1"/>
      <c r="D152" s="1"/>
      <c r="E152" s="58" t="s">
        <v>637</v>
      </c>
      <c r="F152" s="1"/>
      <c r="G152" s="1"/>
      <c r="H152" s="48"/>
      <c r="I152" s="1"/>
      <c r="J152" s="48"/>
      <c r="K152" s="1"/>
      <c r="L152" s="1"/>
      <c r="M152" s="13"/>
      <c r="N152" s="2"/>
      <c r="O152" s="2"/>
      <c r="P152" s="2"/>
      <c r="Q152" s="2"/>
    </row>
    <row r="153" thickBot="1" ht="12.75">
      <c r="A153" s="10"/>
      <c r="B153" s="59" t="s">
        <v>64</v>
      </c>
      <c r="C153" s="30"/>
      <c r="D153" s="30"/>
      <c r="E153" s="60" t="s">
        <v>65</v>
      </c>
      <c r="F153" s="30"/>
      <c r="G153" s="30"/>
      <c r="H153" s="61"/>
      <c r="I153" s="30"/>
      <c r="J153" s="61"/>
      <c r="K153" s="30"/>
      <c r="L153" s="30"/>
      <c r="M153" s="13"/>
      <c r="N153" s="2"/>
      <c r="O153" s="2"/>
      <c r="P153" s="2"/>
      <c r="Q153" s="2"/>
    </row>
    <row r="154" thickTop="1" thickBot="1" ht="25" customHeight="1">
      <c r="A154" s="10"/>
      <c r="B154" s="1"/>
      <c r="C154" s="67">
        <v>8</v>
      </c>
      <c r="D154" s="1"/>
      <c r="E154" s="67" t="s">
        <v>106</v>
      </c>
      <c r="F154" s="1"/>
      <c r="G154" s="68" t="s">
        <v>95</v>
      </c>
      <c r="H154" s="69">
        <f>J84+J89+J94+J99+J104+J109+J114+J119+J124+J129+J134+J139+J144+J149</f>
        <v>0</v>
      </c>
      <c r="I154" s="68" t="s">
        <v>96</v>
      </c>
      <c r="J154" s="70">
        <f>(L154-H154)</f>
        <v>0</v>
      </c>
      <c r="K154" s="68" t="s">
        <v>97</v>
      </c>
      <c r="L154" s="71">
        <f>ROUND((J84+J89+J94+J99+J104+J109+J114+J119+J124+J129+J134+J139+J144+J149)*1.21,2)</f>
        <v>0</v>
      </c>
      <c r="M154" s="13"/>
      <c r="N154" s="2"/>
      <c r="O154" s="2"/>
      <c r="P154" s="2"/>
      <c r="Q154" s="41">
        <f>0+Q84+Q89+Q94+Q99+Q104+Q109+Q114+Q119+Q124+Q129+Q134+Q139+Q144+Q149</f>
        <v>0</v>
      </c>
      <c r="R154" s="9">
        <f>0+R84+R89+R94+R99+R104+R109+R114+R119+R124+R129+R134+R139+R144+R149</f>
        <v>0</v>
      </c>
      <c r="S154" s="72">
        <f>Q154*(1+J154)+R154</f>
        <v>0</v>
      </c>
    </row>
    <row r="155" thickTop="1" thickBot="1" ht="25" customHeight="1">
      <c r="A155" s="10"/>
      <c r="B155" s="73"/>
      <c r="C155" s="73"/>
      <c r="D155" s="73"/>
      <c r="E155" s="73"/>
      <c r="F155" s="73"/>
      <c r="G155" s="74" t="s">
        <v>98</v>
      </c>
      <c r="H155" s="75">
        <f>0+J84+J89+J94+J99+J104+J109+J114+J119+J124+J129+J134+J139+J144+J149</f>
        <v>0</v>
      </c>
      <c r="I155" s="74" t="s">
        <v>99</v>
      </c>
      <c r="J155" s="76">
        <f>0+J154</f>
        <v>0</v>
      </c>
      <c r="K155" s="74" t="s">
        <v>100</v>
      </c>
      <c r="L155" s="77">
        <f>0+L154</f>
        <v>0</v>
      </c>
      <c r="M155" s="13"/>
      <c r="N155" s="2"/>
      <c r="O155" s="2"/>
      <c r="P155" s="2"/>
      <c r="Q155" s="2"/>
    </row>
    <row r="156" ht="40" customHeight="1">
      <c r="A156" s="10"/>
      <c r="B156" s="82" t="s">
        <v>319</v>
      </c>
      <c r="C156" s="1"/>
      <c r="D156" s="1"/>
      <c r="E156" s="1"/>
      <c r="F156" s="1"/>
      <c r="G156" s="1"/>
      <c r="H156" s="48"/>
      <c r="I156" s="1"/>
      <c r="J156" s="48"/>
      <c r="K156" s="1"/>
      <c r="L156" s="1"/>
      <c r="M156" s="13"/>
      <c r="N156" s="2"/>
      <c r="O156" s="2"/>
      <c r="P156" s="2"/>
      <c r="Q156" s="2"/>
    </row>
    <row r="157" ht="12.75">
      <c r="A157" s="10"/>
      <c r="B157" s="49">
        <v>24</v>
      </c>
      <c r="C157" s="50" t="s">
        <v>641</v>
      </c>
      <c r="D157" s="50" t="s">
        <v>7</v>
      </c>
      <c r="E157" s="50" t="s">
        <v>642</v>
      </c>
      <c r="F157" s="50" t="s">
        <v>7</v>
      </c>
      <c r="G157" s="51" t="s">
        <v>163</v>
      </c>
      <c r="H157" s="52">
        <v>10</v>
      </c>
      <c r="I157" s="53">
        <v>0</v>
      </c>
      <c r="J157" s="54">
        <f>ROUND(H157*I157,2)</f>
        <v>0</v>
      </c>
      <c r="K157" s="55">
        <v>0.20999999999999999</v>
      </c>
      <c r="L157" s="56">
        <f>ROUND(J157*1.21,2)</f>
        <v>0</v>
      </c>
      <c r="M157" s="13"/>
      <c r="N157" s="2"/>
      <c r="O157" s="2"/>
      <c r="P157" s="2"/>
      <c r="Q157" s="41">
        <f>IF(ISNUMBER(K157),IF(H157&gt;0,IF(I157&gt;0,J157,0),0),0)</f>
        <v>0</v>
      </c>
      <c r="R157" s="9">
        <f>IF(ISNUMBER(K157)=FALSE,J157,0)</f>
        <v>0</v>
      </c>
    </row>
    <row r="158" ht="12.75">
      <c r="A158" s="10"/>
      <c r="B158" s="57" t="s">
        <v>58</v>
      </c>
      <c r="C158" s="1"/>
      <c r="D158" s="1"/>
      <c r="E158" s="58" t="s">
        <v>643</v>
      </c>
      <c r="F158" s="1"/>
      <c r="G158" s="1"/>
      <c r="H158" s="48"/>
      <c r="I158" s="1"/>
      <c r="J158" s="48"/>
      <c r="K158" s="1"/>
      <c r="L158" s="1"/>
      <c r="M158" s="13"/>
      <c r="N158" s="2"/>
      <c r="O158" s="2"/>
      <c r="P158" s="2"/>
      <c r="Q158" s="2"/>
    </row>
    <row r="159" ht="12.75">
      <c r="A159" s="10"/>
      <c r="B159" s="57" t="s">
        <v>60</v>
      </c>
      <c r="C159" s="1"/>
      <c r="D159" s="1"/>
      <c r="E159" s="58" t="s">
        <v>644</v>
      </c>
      <c r="F159" s="1"/>
      <c r="G159" s="1"/>
      <c r="H159" s="48"/>
      <c r="I159" s="1"/>
      <c r="J159" s="48"/>
      <c r="K159" s="1"/>
      <c r="L159" s="1"/>
      <c r="M159" s="13"/>
      <c r="N159" s="2"/>
      <c r="O159" s="2"/>
      <c r="P159" s="2"/>
      <c r="Q159" s="2"/>
    </row>
    <row r="160" ht="12.75">
      <c r="A160" s="10"/>
      <c r="B160" s="57" t="s">
        <v>62</v>
      </c>
      <c r="C160" s="1"/>
      <c r="D160" s="1"/>
      <c r="E160" s="58" t="s">
        <v>578</v>
      </c>
      <c r="F160" s="1"/>
      <c r="G160" s="1"/>
      <c r="H160" s="48"/>
      <c r="I160" s="1"/>
      <c r="J160" s="48"/>
      <c r="K160" s="1"/>
      <c r="L160" s="1"/>
      <c r="M160" s="13"/>
      <c r="N160" s="2"/>
      <c r="O160" s="2"/>
      <c r="P160" s="2"/>
      <c r="Q160" s="2"/>
    </row>
    <row r="161" thickBot="1" ht="12.75">
      <c r="A161" s="10"/>
      <c r="B161" s="59" t="s">
        <v>64</v>
      </c>
      <c r="C161" s="30"/>
      <c r="D161" s="30"/>
      <c r="E161" s="60" t="s">
        <v>65</v>
      </c>
      <c r="F161" s="30"/>
      <c r="G161" s="30"/>
      <c r="H161" s="61"/>
      <c r="I161" s="30"/>
      <c r="J161" s="61"/>
      <c r="K161" s="30"/>
      <c r="L161" s="30"/>
      <c r="M161" s="13"/>
      <c r="N161" s="2"/>
      <c r="O161" s="2"/>
      <c r="P161" s="2"/>
      <c r="Q161" s="2"/>
    </row>
    <row r="162" thickTop="1" ht="12.75">
      <c r="A162" s="10"/>
      <c r="B162" s="49">
        <v>25</v>
      </c>
      <c r="C162" s="50" t="s">
        <v>645</v>
      </c>
      <c r="D162" s="50" t="s">
        <v>7</v>
      </c>
      <c r="E162" s="50" t="s">
        <v>646</v>
      </c>
      <c r="F162" s="50" t="s">
        <v>7</v>
      </c>
      <c r="G162" s="51" t="s">
        <v>163</v>
      </c>
      <c r="H162" s="62">
        <v>102.5</v>
      </c>
      <c r="I162" s="63">
        <v>0</v>
      </c>
      <c r="J162" s="64">
        <f>ROUND(H162*I162,2)</f>
        <v>0</v>
      </c>
      <c r="K162" s="65">
        <v>0.20999999999999999</v>
      </c>
      <c r="L162" s="66">
        <f>ROUND(J162*1.21,2)</f>
        <v>0</v>
      </c>
      <c r="M162" s="13"/>
      <c r="N162" s="2"/>
      <c r="O162" s="2"/>
      <c r="P162" s="2"/>
      <c r="Q162" s="41">
        <f>IF(ISNUMBER(K162),IF(H162&gt;0,IF(I162&gt;0,J162,0),0),0)</f>
        <v>0</v>
      </c>
      <c r="R162" s="9">
        <f>IF(ISNUMBER(K162)=FALSE,J162,0)</f>
        <v>0</v>
      </c>
    </row>
    <row r="163" ht="12.75">
      <c r="A163" s="10"/>
      <c r="B163" s="57" t="s">
        <v>58</v>
      </c>
      <c r="C163" s="1"/>
      <c r="D163" s="1"/>
      <c r="E163" s="58" t="s">
        <v>647</v>
      </c>
      <c r="F163" s="1"/>
      <c r="G163" s="1"/>
      <c r="H163" s="48"/>
      <c r="I163" s="1"/>
      <c r="J163" s="48"/>
      <c r="K163" s="1"/>
      <c r="L163" s="1"/>
      <c r="M163" s="13"/>
      <c r="N163" s="2"/>
      <c r="O163" s="2"/>
      <c r="P163" s="2"/>
      <c r="Q163" s="2"/>
    </row>
    <row r="164" ht="12.75">
      <c r="A164" s="10"/>
      <c r="B164" s="57" t="s">
        <v>60</v>
      </c>
      <c r="C164" s="1"/>
      <c r="D164" s="1"/>
      <c r="E164" s="58" t="s">
        <v>648</v>
      </c>
      <c r="F164" s="1"/>
      <c r="G164" s="1"/>
      <c r="H164" s="48"/>
      <c r="I164" s="1"/>
      <c r="J164" s="48"/>
      <c r="K164" s="1"/>
      <c r="L164" s="1"/>
      <c r="M164" s="13"/>
      <c r="N164" s="2"/>
      <c r="O164" s="2"/>
      <c r="P164" s="2"/>
      <c r="Q164" s="2"/>
    </row>
    <row r="165" ht="12.75">
      <c r="A165" s="10"/>
      <c r="B165" s="57" t="s">
        <v>62</v>
      </c>
      <c r="C165" s="1"/>
      <c r="D165" s="1"/>
      <c r="E165" s="58" t="s">
        <v>578</v>
      </c>
      <c r="F165" s="1"/>
      <c r="G165" s="1"/>
      <c r="H165" s="48"/>
      <c r="I165" s="1"/>
      <c r="J165" s="48"/>
      <c r="K165" s="1"/>
      <c r="L165" s="1"/>
      <c r="M165" s="13"/>
      <c r="N165" s="2"/>
      <c r="O165" s="2"/>
      <c r="P165" s="2"/>
      <c r="Q165" s="2"/>
    </row>
    <row r="166" thickBot="1" ht="12.75">
      <c r="A166" s="10"/>
      <c r="B166" s="59" t="s">
        <v>64</v>
      </c>
      <c r="C166" s="30"/>
      <c r="D166" s="30"/>
      <c r="E166" s="60" t="s">
        <v>65</v>
      </c>
      <c r="F166" s="30"/>
      <c r="G166" s="30"/>
      <c r="H166" s="61"/>
      <c r="I166" s="30"/>
      <c r="J166" s="61"/>
      <c r="K166" s="30"/>
      <c r="L166" s="30"/>
      <c r="M166" s="13"/>
      <c r="N166" s="2"/>
      <c r="O166" s="2"/>
      <c r="P166" s="2"/>
      <c r="Q166" s="2"/>
    </row>
    <row r="167" thickTop="1" thickBot="1" ht="25" customHeight="1">
      <c r="A167" s="10"/>
      <c r="B167" s="1"/>
      <c r="C167" s="67">
        <v>9</v>
      </c>
      <c r="D167" s="1"/>
      <c r="E167" s="67" t="s">
        <v>107</v>
      </c>
      <c r="F167" s="1"/>
      <c r="G167" s="68" t="s">
        <v>95</v>
      </c>
      <c r="H167" s="69">
        <f>J157+J162</f>
        <v>0</v>
      </c>
      <c r="I167" s="68" t="s">
        <v>96</v>
      </c>
      <c r="J167" s="70">
        <f>(L167-H167)</f>
        <v>0</v>
      </c>
      <c r="K167" s="68" t="s">
        <v>97</v>
      </c>
      <c r="L167" s="71">
        <f>ROUND((J157+J162)*1.21,2)</f>
        <v>0</v>
      </c>
      <c r="M167" s="13"/>
      <c r="N167" s="2"/>
      <c r="O167" s="2"/>
      <c r="P167" s="2"/>
      <c r="Q167" s="41">
        <f>0+Q157+Q162</f>
        <v>0</v>
      </c>
      <c r="R167" s="9">
        <f>0+R157+R162</f>
        <v>0</v>
      </c>
      <c r="S167" s="72">
        <f>Q167*(1+J167)+R167</f>
        <v>0</v>
      </c>
    </row>
    <row r="168" thickTop="1" thickBot="1" ht="25" customHeight="1">
      <c r="A168" s="10"/>
      <c r="B168" s="73"/>
      <c r="C168" s="73"/>
      <c r="D168" s="73"/>
      <c r="E168" s="73"/>
      <c r="F168" s="73"/>
      <c r="G168" s="74" t="s">
        <v>98</v>
      </c>
      <c r="H168" s="75">
        <f>0+J157+J162</f>
        <v>0</v>
      </c>
      <c r="I168" s="74" t="s">
        <v>99</v>
      </c>
      <c r="J168" s="76">
        <f>0+J167</f>
        <v>0</v>
      </c>
      <c r="K168" s="74" t="s">
        <v>100</v>
      </c>
      <c r="L168" s="77">
        <f>0+L167</f>
        <v>0</v>
      </c>
      <c r="M168" s="13"/>
      <c r="N168" s="2"/>
      <c r="O168" s="2"/>
      <c r="P168" s="2"/>
      <c r="Q168" s="2"/>
    </row>
    <row r="169" ht="12.75">
      <c r="A169" s="14"/>
      <c r="B169" s="4"/>
      <c r="C169" s="4"/>
      <c r="D169" s="4"/>
      <c r="E169" s="4"/>
      <c r="F169" s="4"/>
      <c r="G169" s="4"/>
      <c r="H169" s="78"/>
      <c r="I169" s="4"/>
      <c r="J169" s="78"/>
      <c r="K169" s="4"/>
      <c r="L169" s="4"/>
      <c r="M169" s="15"/>
      <c r="N169" s="2"/>
      <c r="O169" s="2"/>
      <c r="P169" s="2"/>
      <c r="Q169" s="2"/>
    </row>
    <row r="170" ht="12.7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2"/>
      <c r="O170" s="2"/>
      <c r="P170" s="2"/>
      <c r="Q170" s="2"/>
    </row>
  </sheetData>
  <mergeCells count="123"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5:L7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41:D41"/>
    <mergeCell ref="B42:D42"/>
    <mergeCell ref="B43:D43"/>
    <mergeCell ref="B44:D44"/>
    <mergeCell ref="B47:L47"/>
    <mergeCell ref="B22:D22"/>
    <mergeCell ref="B23:D23"/>
    <mergeCell ref="B24:D24"/>
    <mergeCell ref="B77:D77"/>
    <mergeCell ref="B78:D78"/>
    <mergeCell ref="B79:D79"/>
    <mergeCell ref="B80:D80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83:L8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56:L156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tabSelected="1"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0+(H33+H41+H54)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38</v>
      </c>
      <c r="B10" s="1"/>
      <c r="C10" s="17"/>
      <c r="D10" s="1"/>
      <c r="E10" s="1"/>
      <c r="F10" s="1"/>
      <c r="G10" s="18"/>
      <c r="H10" s="1"/>
      <c r="I10" s="39" t="s">
        <v>39</v>
      </c>
      <c r="J10" s="40">
        <f>0+H34+H42+H55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649</v>
      </c>
      <c r="B11" s="1"/>
      <c r="C11" s="1"/>
      <c r="D11" s="1"/>
      <c r="E11" s="1"/>
      <c r="F11" s="1"/>
      <c r="G11" s="39"/>
      <c r="H11" s="1"/>
      <c r="I11" s="39" t="s">
        <v>41</v>
      </c>
      <c r="J11" s="40">
        <f>ROUND(0+((H33+H41+H54)*1.21),2)</f>
        <v>0</v>
      </c>
      <c r="K11" s="1"/>
      <c r="L11" s="1"/>
      <c r="M11" s="13"/>
      <c r="N11" s="2"/>
      <c r="O11" s="2"/>
      <c r="P11" s="2"/>
      <c r="Q11" s="41">
        <f>IF(SUM(K20:K22)&gt;0,ROUND(SUM(S20:S22)/SUM(K20:K22)-1,8),0)</f>
        <v>0</v>
      </c>
      <c r="R11" s="9">
        <f>AVERAGE(J33,J41,J54)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42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43</v>
      </c>
      <c r="C19" s="42"/>
      <c r="D19" s="42"/>
      <c r="E19" s="42" t="s">
        <v>44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4">
        <v>0</v>
      </c>
      <c r="C20" s="1"/>
      <c r="D20" s="1"/>
      <c r="E20" s="45" t="s">
        <v>45</v>
      </c>
      <c r="F20" s="1"/>
      <c r="G20" s="1"/>
      <c r="H20" s="1"/>
      <c r="I20" s="1"/>
      <c r="J20" s="1"/>
      <c r="K20" s="46">
        <f>0+J28</f>
        <v>0</v>
      </c>
      <c r="L20" s="46">
        <f>0+L33</f>
        <v>0</v>
      </c>
      <c r="M20" s="13"/>
      <c r="N20" s="2"/>
      <c r="O20" s="2"/>
      <c r="P20" s="2"/>
      <c r="Q20" s="2"/>
      <c r="S20" s="9">
        <f>S33</f>
        <v>0</v>
      </c>
    </row>
    <row r="21">
      <c r="A21" s="10"/>
      <c r="B21" s="44">
        <v>7</v>
      </c>
      <c r="C21" s="1"/>
      <c r="D21" s="1"/>
      <c r="E21" s="45" t="s">
        <v>650</v>
      </c>
      <c r="F21" s="1"/>
      <c r="G21" s="1"/>
      <c r="H21" s="1"/>
      <c r="I21" s="1"/>
      <c r="J21" s="1"/>
      <c r="K21" s="46">
        <f>0+J36</f>
        <v>0</v>
      </c>
      <c r="L21" s="46">
        <f>0+L41</f>
        <v>0</v>
      </c>
      <c r="M21" s="13"/>
      <c r="N21" s="2"/>
      <c r="O21" s="2"/>
      <c r="P21" s="2"/>
      <c r="Q21" s="2"/>
      <c r="S21" s="9">
        <f>S41</f>
        <v>0</v>
      </c>
    </row>
    <row r="22">
      <c r="A22" s="10"/>
      <c r="B22" s="44">
        <v>9</v>
      </c>
      <c r="C22" s="1"/>
      <c r="D22" s="1"/>
      <c r="E22" s="45" t="s">
        <v>107</v>
      </c>
      <c r="F22" s="1"/>
      <c r="G22" s="1"/>
      <c r="H22" s="1"/>
      <c r="I22" s="1"/>
      <c r="J22" s="1"/>
      <c r="K22" s="46">
        <f>0+J44+J49</f>
        <v>0</v>
      </c>
      <c r="L22" s="46">
        <f>0+L54</f>
        <v>0</v>
      </c>
      <c r="M22" s="13"/>
      <c r="N22" s="2"/>
      <c r="O22" s="2"/>
      <c r="P22" s="2"/>
      <c r="Q22" s="2"/>
      <c r="S22" s="9">
        <f>S54</f>
        <v>0</v>
      </c>
    </row>
    <row r="23">
      <c r="A23" s="1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5"/>
      <c r="N23" s="2"/>
      <c r="O23" s="2"/>
      <c r="P23" s="2"/>
      <c r="Q23" s="2"/>
    </row>
    <row r="24" ht="14" customHeight="1">
      <c r="A24" s="4"/>
      <c r="B24" s="36" t="s">
        <v>46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81"/>
      <c r="N25" s="2"/>
      <c r="O25" s="2"/>
      <c r="P25" s="2"/>
      <c r="Q25" s="2"/>
    </row>
    <row r="26" ht="18" customHeight="1">
      <c r="A26" s="10"/>
      <c r="B26" s="42" t="s">
        <v>47</v>
      </c>
      <c r="C26" s="42" t="s">
        <v>43</v>
      </c>
      <c r="D26" s="42" t="s">
        <v>48</v>
      </c>
      <c r="E26" s="42" t="s">
        <v>44</v>
      </c>
      <c r="F26" s="42" t="s">
        <v>49</v>
      </c>
      <c r="G26" s="43" t="s">
        <v>50</v>
      </c>
      <c r="H26" s="23" t="s">
        <v>51</v>
      </c>
      <c r="I26" s="23" t="s">
        <v>52</v>
      </c>
      <c r="J26" s="23" t="s">
        <v>17</v>
      </c>
      <c r="K26" s="43" t="s">
        <v>53</v>
      </c>
      <c r="L26" s="23" t="s">
        <v>18</v>
      </c>
      <c r="M26" s="79"/>
      <c r="N26" s="2"/>
      <c r="O26" s="2"/>
      <c r="P26" s="2"/>
      <c r="Q26" s="2"/>
    </row>
    <row r="27" ht="40" customHeight="1">
      <c r="A27" s="10"/>
      <c r="B27" s="47" t="s">
        <v>54</v>
      </c>
      <c r="C27" s="1"/>
      <c r="D27" s="1"/>
      <c r="E27" s="1"/>
      <c r="F27" s="1"/>
      <c r="G27" s="1"/>
      <c r="H27" s="48"/>
      <c r="I27" s="1"/>
      <c r="J27" s="48"/>
      <c r="K27" s="1"/>
      <c r="L27" s="1"/>
      <c r="M27" s="13"/>
      <c r="N27" s="2"/>
      <c r="O27" s="2"/>
      <c r="P27" s="2"/>
      <c r="Q27" s="2"/>
    </row>
    <row r="28">
      <c r="A28" s="10"/>
      <c r="B28" s="49">
        <v>1</v>
      </c>
      <c r="C28" s="50" t="s">
        <v>108</v>
      </c>
      <c r="D28" s="50" t="s">
        <v>119</v>
      </c>
      <c r="E28" s="50" t="s">
        <v>110</v>
      </c>
      <c r="F28" s="50" t="s">
        <v>7</v>
      </c>
      <c r="G28" s="51" t="s">
        <v>111</v>
      </c>
      <c r="H28" s="52">
        <v>2.2000000000000002</v>
      </c>
      <c r="I28" s="53">
        <v>0</v>
      </c>
      <c r="J28" s="54">
        <f>ROUND(H28*I28,2)</f>
        <v>0</v>
      </c>
      <c r="K28" s="55">
        <v>0.20999999999999999</v>
      </c>
      <c r="L28" s="56">
        <f>ROUND(J28*1.21,2)</f>
        <v>0</v>
      </c>
      <c r="M28" s="13"/>
      <c r="N28" s="2"/>
      <c r="O28" s="2"/>
      <c r="P28" s="2"/>
      <c r="Q28" s="41">
        <f>IF(ISNUMBER(K28),IF(H28&gt;0,IF(I28&gt;0,J28,0),0),0)</f>
        <v>0</v>
      </c>
      <c r="R28" s="9">
        <f>IF(ISNUMBER(K28)=FALSE,J28,0)</f>
        <v>0</v>
      </c>
    </row>
    <row r="29">
      <c r="A29" s="10"/>
      <c r="B29" s="57" t="s">
        <v>58</v>
      </c>
      <c r="C29" s="1"/>
      <c r="D29" s="1"/>
      <c r="E29" s="58" t="s">
        <v>651</v>
      </c>
      <c r="F29" s="1"/>
      <c r="G29" s="1"/>
      <c r="H29" s="48"/>
      <c r="I29" s="1"/>
      <c r="J29" s="48"/>
      <c r="K29" s="1"/>
      <c r="L29" s="1"/>
      <c r="M29" s="13"/>
      <c r="N29" s="2"/>
      <c r="O29" s="2"/>
      <c r="P29" s="2"/>
      <c r="Q29" s="2"/>
    </row>
    <row r="30">
      <c r="A30" s="10"/>
      <c r="B30" s="57" t="s">
        <v>60</v>
      </c>
      <c r="C30" s="1"/>
      <c r="D30" s="1"/>
      <c r="E30" s="58" t="s">
        <v>652</v>
      </c>
      <c r="F30" s="1"/>
      <c r="G30" s="1"/>
      <c r="H30" s="48"/>
      <c r="I30" s="1"/>
      <c r="J30" s="48"/>
      <c r="K30" s="1"/>
      <c r="L30" s="1"/>
      <c r="M30" s="13"/>
      <c r="N30" s="2"/>
      <c r="O30" s="2"/>
      <c r="P30" s="2"/>
      <c r="Q30" s="2"/>
    </row>
    <row r="31">
      <c r="A31" s="10"/>
      <c r="B31" s="57" t="s">
        <v>62</v>
      </c>
      <c r="C31" s="1"/>
      <c r="D31" s="1"/>
      <c r="E31" s="58" t="s">
        <v>118</v>
      </c>
      <c r="F31" s="1"/>
      <c r="G31" s="1"/>
      <c r="H31" s="48"/>
      <c r="I31" s="1"/>
      <c r="J31" s="48"/>
      <c r="K31" s="1"/>
      <c r="L31" s="1"/>
      <c r="M31" s="13"/>
      <c r="N31" s="2"/>
      <c r="O31" s="2"/>
      <c r="P31" s="2"/>
      <c r="Q31" s="2"/>
    </row>
    <row r="32" thickBot="1" ht="13.95">
      <c r="A32" s="10"/>
      <c r="B32" s="59" t="s">
        <v>64</v>
      </c>
      <c r="C32" s="30"/>
      <c r="D32" s="30"/>
      <c r="E32" s="60" t="s">
        <v>65</v>
      </c>
      <c r="F32" s="30"/>
      <c r="G32" s="30"/>
      <c r="H32" s="61"/>
      <c r="I32" s="30"/>
      <c r="J32" s="61"/>
      <c r="K32" s="30"/>
      <c r="L32" s="30"/>
      <c r="M32" s="13"/>
      <c r="N32" s="2"/>
      <c r="O32" s="2"/>
      <c r="P32" s="2"/>
      <c r="Q32" s="2"/>
    </row>
    <row r="33" thickTop="1" thickBot="1" ht="25" customHeight="1">
      <c r="A33" s="10"/>
      <c r="B33" s="1"/>
      <c r="C33" s="67">
        <v>0</v>
      </c>
      <c r="D33" s="1"/>
      <c r="E33" s="67" t="s">
        <v>45</v>
      </c>
      <c r="F33" s="1"/>
      <c r="G33" s="68" t="s">
        <v>95</v>
      </c>
      <c r="H33" s="69">
        <f>0+J28</f>
        <v>0</v>
      </c>
      <c r="I33" s="68" t="s">
        <v>96</v>
      </c>
      <c r="J33" s="70">
        <f>(L33-H33)</f>
        <v>0</v>
      </c>
      <c r="K33" s="68" t="s">
        <v>97</v>
      </c>
      <c r="L33" s="71">
        <f>ROUND((0+J28)*1.21,2)</f>
        <v>0</v>
      </c>
      <c r="M33" s="13"/>
      <c r="N33" s="2"/>
      <c r="O33" s="2"/>
      <c r="P33" s="2"/>
      <c r="Q33" s="41">
        <f>0+Q28</f>
        <v>0</v>
      </c>
      <c r="R33" s="9">
        <f>0+R28</f>
        <v>0</v>
      </c>
      <c r="S33" s="72">
        <f>Q33*(1+J33)+R33</f>
        <v>0</v>
      </c>
    </row>
    <row r="34" thickTop="1" thickBot="1" ht="25" customHeight="1">
      <c r="A34" s="10"/>
      <c r="B34" s="73"/>
      <c r="C34" s="73"/>
      <c r="D34" s="73"/>
      <c r="E34" s="73"/>
      <c r="F34" s="73"/>
      <c r="G34" s="74" t="s">
        <v>98</v>
      </c>
      <c r="H34" s="75">
        <f>0+J28</f>
        <v>0</v>
      </c>
      <c r="I34" s="74" t="s">
        <v>99</v>
      </c>
      <c r="J34" s="76">
        <f>0+J33</f>
        <v>0</v>
      </c>
      <c r="K34" s="74" t="s">
        <v>100</v>
      </c>
      <c r="L34" s="77">
        <f>0+L33</f>
        <v>0</v>
      </c>
      <c r="M34" s="13"/>
      <c r="N34" s="2"/>
      <c r="O34" s="2"/>
      <c r="P34" s="2"/>
      <c r="Q34" s="2"/>
    </row>
    <row r="35" ht="40" customHeight="1">
      <c r="A35" s="10"/>
      <c r="B35" s="82" t="s">
        <v>653</v>
      </c>
      <c r="C35" s="1"/>
      <c r="D35" s="1"/>
      <c r="E35" s="1"/>
      <c r="F35" s="1"/>
      <c r="G35" s="1"/>
      <c r="H35" s="48"/>
      <c r="I35" s="1"/>
      <c r="J35" s="48"/>
      <c r="K35" s="1"/>
      <c r="L35" s="1"/>
      <c r="M35" s="13"/>
      <c r="N35" s="2"/>
      <c r="O35" s="2"/>
      <c r="P35" s="2"/>
      <c r="Q35" s="2"/>
    </row>
    <row r="36">
      <c r="A36" s="10"/>
      <c r="B36" s="49">
        <v>2</v>
      </c>
      <c r="C36" s="50" t="s">
        <v>654</v>
      </c>
      <c r="D36" s="50"/>
      <c r="E36" s="50" t="s">
        <v>655</v>
      </c>
      <c r="F36" s="50" t="s">
        <v>7</v>
      </c>
      <c r="G36" s="51" t="s">
        <v>131</v>
      </c>
      <c r="H36" s="52">
        <v>25.199999999999999</v>
      </c>
      <c r="I36" s="53">
        <v>0</v>
      </c>
      <c r="J36" s="54">
        <f>ROUND(H36*I36,2)</f>
        <v>0</v>
      </c>
      <c r="K36" s="55">
        <v>0.20999999999999999</v>
      </c>
      <c r="L36" s="56">
        <f>ROUND(J36*1.21,2)</f>
        <v>0</v>
      </c>
      <c r="M36" s="13"/>
      <c r="N36" s="2"/>
      <c r="O36" s="2"/>
      <c r="P36" s="2"/>
      <c r="Q36" s="41">
        <f>IF(ISNUMBER(K36),IF(H36&gt;0,IF(I36&gt;0,J36,0),0),0)</f>
        <v>0</v>
      </c>
      <c r="R36" s="9">
        <f>IF(ISNUMBER(K36)=FALSE,J36,0)</f>
        <v>0</v>
      </c>
    </row>
    <row r="37" ht="184.8">
      <c r="A37" s="10"/>
      <c r="B37" s="57" t="s">
        <v>58</v>
      </c>
      <c r="C37" s="1"/>
      <c r="D37" s="1"/>
      <c r="E37" s="58" t="s">
        <v>656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>
      <c r="A38" s="10"/>
      <c r="B38" s="57" t="s">
        <v>60</v>
      </c>
      <c r="C38" s="1"/>
      <c r="D38" s="1"/>
      <c r="E38" s="58" t="s">
        <v>657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 ht="79.2">
      <c r="A39" s="10"/>
      <c r="B39" s="57" t="s">
        <v>62</v>
      </c>
      <c r="C39" s="1"/>
      <c r="D39" s="1"/>
      <c r="E39" s="58" t="s">
        <v>658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 thickBot="1" ht="13.95">
      <c r="A40" s="10"/>
      <c r="B40" s="59" t="s">
        <v>64</v>
      </c>
      <c r="C40" s="30"/>
      <c r="D40" s="30"/>
      <c r="E40" s="60" t="s">
        <v>65</v>
      </c>
      <c r="F40" s="30"/>
      <c r="G40" s="30"/>
      <c r="H40" s="61"/>
      <c r="I40" s="30"/>
      <c r="J40" s="61"/>
      <c r="K40" s="30"/>
      <c r="L40" s="30"/>
      <c r="M40" s="13"/>
      <c r="N40" s="2"/>
      <c r="O40" s="2"/>
      <c r="P40" s="2"/>
      <c r="Q40" s="2"/>
    </row>
    <row r="41" thickTop="1" thickBot="1" ht="25" customHeight="1">
      <c r="A41" s="10"/>
      <c r="B41" s="1"/>
      <c r="C41" s="67">
        <v>7</v>
      </c>
      <c r="D41" s="1"/>
      <c r="E41" s="67" t="s">
        <v>650</v>
      </c>
      <c r="F41" s="1"/>
      <c r="G41" s="68" t="s">
        <v>95</v>
      </c>
      <c r="H41" s="69">
        <f>0+J36</f>
        <v>0</v>
      </c>
      <c r="I41" s="68" t="s">
        <v>96</v>
      </c>
      <c r="J41" s="70">
        <f>(L41-H41)</f>
        <v>0</v>
      </c>
      <c r="K41" s="68" t="s">
        <v>97</v>
      </c>
      <c r="L41" s="71">
        <f>ROUND((0+J36)*1.21,2)</f>
        <v>0</v>
      </c>
      <c r="M41" s="13"/>
      <c r="N41" s="2"/>
      <c r="O41" s="2"/>
      <c r="P41" s="2"/>
      <c r="Q41" s="41">
        <f>0+Q36</f>
        <v>0</v>
      </c>
      <c r="R41" s="9">
        <f>0+R36</f>
        <v>0</v>
      </c>
      <c r="S41" s="72">
        <f>Q41*(1+J41)+R41</f>
        <v>0</v>
      </c>
    </row>
    <row r="42" thickTop="1" thickBot="1" ht="25" customHeight="1">
      <c r="A42" s="10"/>
      <c r="B42" s="73"/>
      <c r="C42" s="73"/>
      <c r="D42" s="73"/>
      <c r="E42" s="73"/>
      <c r="F42" s="73"/>
      <c r="G42" s="74" t="s">
        <v>98</v>
      </c>
      <c r="H42" s="75">
        <f>0+J36</f>
        <v>0</v>
      </c>
      <c r="I42" s="74" t="s">
        <v>99</v>
      </c>
      <c r="J42" s="76">
        <f>0+J41</f>
        <v>0</v>
      </c>
      <c r="K42" s="74" t="s">
        <v>100</v>
      </c>
      <c r="L42" s="77">
        <f>0+L41</f>
        <v>0</v>
      </c>
      <c r="M42" s="13"/>
      <c r="N42" s="2"/>
      <c r="O42" s="2"/>
      <c r="P42" s="2"/>
      <c r="Q42" s="2"/>
    </row>
    <row r="43" ht="40" customHeight="1">
      <c r="A43" s="10"/>
      <c r="B43" s="82" t="s">
        <v>319</v>
      </c>
      <c r="C43" s="1"/>
      <c r="D43" s="1"/>
      <c r="E43" s="1"/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>
      <c r="A44" s="10"/>
      <c r="B44" s="49">
        <v>3</v>
      </c>
      <c r="C44" s="50" t="s">
        <v>659</v>
      </c>
      <c r="D44" s="50" t="s">
        <v>7</v>
      </c>
      <c r="E44" s="50" t="s">
        <v>660</v>
      </c>
      <c r="F44" s="50" t="s">
        <v>7</v>
      </c>
      <c r="G44" s="51" t="s">
        <v>163</v>
      </c>
      <c r="H44" s="52">
        <v>22</v>
      </c>
      <c r="I44" s="53">
        <v>0</v>
      </c>
      <c r="J44" s="54">
        <f>ROUND(H44*I44,2)</f>
        <v>0</v>
      </c>
      <c r="K44" s="55">
        <v>0.20999999999999999</v>
      </c>
      <c r="L44" s="56">
        <f>ROUND(J44*1.21,2)</f>
        <v>0</v>
      </c>
      <c r="M44" s="13"/>
      <c r="N44" s="2"/>
      <c r="O44" s="2"/>
      <c r="P44" s="2"/>
      <c r="Q44" s="41">
        <f>IF(ISNUMBER(K44),IF(H44&gt;0,IF(I44&gt;0,J44,0),0),0)</f>
        <v>0</v>
      </c>
      <c r="R44" s="9">
        <f>IF(ISNUMBER(K44)=FALSE,J44,0)</f>
        <v>0</v>
      </c>
    </row>
    <row r="45" ht="52.8">
      <c r="A45" s="10"/>
      <c r="B45" s="57" t="s">
        <v>58</v>
      </c>
      <c r="C45" s="1"/>
      <c r="D45" s="1"/>
      <c r="E45" s="58" t="s">
        <v>661</v>
      </c>
      <c r="F45" s="1"/>
      <c r="G45" s="1"/>
      <c r="H45" s="48"/>
      <c r="I45" s="1"/>
      <c r="J45" s="48"/>
      <c r="K45" s="1"/>
      <c r="L45" s="1"/>
      <c r="M45" s="13"/>
      <c r="N45" s="2"/>
      <c r="O45" s="2"/>
      <c r="P45" s="2"/>
      <c r="Q45" s="2"/>
    </row>
    <row r="46">
      <c r="A46" s="10"/>
      <c r="B46" s="57" t="s">
        <v>60</v>
      </c>
      <c r="C46" s="1"/>
      <c r="D46" s="1"/>
      <c r="E46" s="58" t="s">
        <v>151</v>
      </c>
      <c r="F46" s="1"/>
      <c r="G46" s="1"/>
      <c r="H46" s="48"/>
      <c r="I46" s="1"/>
      <c r="J46" s="48"/>
      <c r="K46" s="1"/>
      <c r="L46" s="1"/>
      <c r="M46" s="13"/>
      <c r="N46" s="2"/>
      <c r="O46" s="2"/>
      <c r="P46" s="2"/>
      <c r="Q46" s="2"/>
    </row>
    <row r="47" ht="118.8">
      <c r="A47" s="10"/>
      <c r="B47" s="57" t="s">
        <v>62</v>
      </c>
      <c r="C47" s="1"/>
      <c r="D47" s="1"/>
      <c r="E47" s="58" t="s">
        <v>662</v>
      </c>
      <c r="F47" s="1"/>
      <c r="G47" s="1"/>
      <c r="H47" s="48"/>
      <c r="I47" s="1"/>
      <c r="J47" s="48"/>
      <c r="K47" s="1"/>
      <c r="L47" s="1"/>
      <c r="M47" s="13"/>
      <c r="N47" s="2"/>
      <c r="O47" s="2"/>
      <c r="P47" s="2"/>
      <c r="Q47" s="2"/>
    </row>
    <row r="48" thickBot="1" ht="13.95">
      <c r="A48" s="10"/>
      <c r="B48" s="59" t="s">
        <v>64</v>
      </c>
      <c r="C48" s="30"/>
      <c r="D48" s="30"/>
      <c r="E48" s="60" t="s">
        <v>65</v>
      </c>
      <c r="F48" s="30"/>
      <c r="G48" s="30"/>
      <c r="H48" s="61"/>
      <c r="I48" s="30"/>
      <c r="J48" s="61"/>
      <c r="K48" s="30"/>
      <c r="L48" s="30"/>
      <c r="M48" s="13"/>
      <c r="N48" s="2"/>
      <c r="O48" s="2"/>
      <c r="P48" s="2"/>
      <c r="Q48" s="2"/>
    </row>
    <row r="49" thickTop="1" ht="13.95">
      <c r="A49" s="10"/>
      <c r="B49" s="49">
        <v>4</v>
      </c>
      <c r="C49" s="50" t="s">
        <v>663</v>
      </c>
      <c r="D49" s="50" t="s">
        <v>7</v>
      </c>
      <c r="E49" s="50" t="s">
        <v>664</v>
      </c>
      <c r="F49" s="50" t="s">
        <v>7</v>
      </c>
      <c r="G49" s="51" t="s">
        <v>124</v>
      </c>
      <c r="H49" s="62">
        <v>1</v>
      </c>
      <c r="I49" s="63">
        <v>0</v>
      </c>
      <c r="J49" s="64">
        <f>ROUND(H49*I49,2)</f>
        <v>0</v>
      </c>
      <c r="K49" s="65">
        <v>0.20999999999999999</v>
      </c>
      <c r="L49" s="66">
        <f>ROUND(J49*1.21,2)</f>
        <v>0</v>
      </c>
      <c r="M49" s="13"/>
      <c r="N49" s="2"/>
      <c r="O49" s="2"/>
      <c r="P49" s="2"/>
      <c r="Q49" s="41">
        <f>IF(ISNUMBER(K49),IF(H49&gt;0,IF(I49&gt;0,J49,0),0),0)</f>
        <v>0</v>
      </c>
      <c r="R49" s="9">
        <f>IF(ISNUMBER(K49)=FALSE,J49,0)</f>
        <v>0</v>
      </c>
    </row>
    <row r="50" ht="39.6">
      <c r="A50" s="10"/>
      <c r="B50" s="57" t="s">
        <v>58</v>
      </c>
      <c r="C50" s="1"/>
      <c r="D50" s="1"/>
      <c r="E50" s="58" t="s">
        <v>665</v>
      </c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>
      <c r="A51" s="10"/>
      <c r="B51" s="57" t="s">
        <v>60</v>
      </c>
      <c r="C51" s="1"/>
      <c r="D51" s="1"/>
      <c r="E51" s="58" t="s">
        <v>61</v>
      </c>
      <c r="F51" s="1"/>
      <c r="G51" s="1"/>
      <c r="H51" s="48"/>
      <c r="I51" s="1"/>
      <c r="J51" s="48"/>
      <c r="K51" s="1"/>
      <c r="L51" s="1"/>
      <c r="M51" s="13"/>
      <c r="N51" s="2"/>
      <c r="O51" s="2"/>
      <c r="P51" s="2"/>
      <c r="Q51" s="2"/>
    </row>
    <row r="52" ht="79.2">
      <c r="A52" s="10"/>
      <c r="B52" s="57" t="s">
        <v>62</v>
      </c>
      <c r="C52" s="1"/>
      <c r="D52" s="1"/>
      <c r="E52" s="58" t="s">
        <v>382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 thickBot="1" ht="13.95">
      <c r="A53" s="10"/>
      <c r="B53" s="59" t="s">
        <v>64</v>
      </c>
      <c r="C53" s="30"/>
      <c r="D53" s="30"/>
      <c r="E53" s="60" t="s">
        <v>65</v>
      </c>
      <c r="F53" s="30"/>
      <c r="G53" s="30"/>
      <c r="H53" s="61"/>
      <c r="I53" s="30"/>
      <c r="J53" s="61"/>
      <c r="K53" s="30"/>
      <c r="L53" s="30"/>
      <c r="M53" s="13"/>
      <c r="N53" s="2"/>
      <c r="O53" s="2"/>
      <c r="P53" s="2"/>
      <c r="Q53" s="2"/>
    </row>
    <row r="54" thickTop="1" thickBot="1" ht="25" customHeight="1">
      <c r="A54" s="10"/>
      <c r="B54" s="1"/>
      <c r="C54" s="67">
        <v>9</v>
      </c>
      <c r="D54" s="1"/>
      <c r="E54" s="67" t="s">
        <v>107</v>
      </c>
      <c r="F54" s="1"/>
      <c r="G54" s="68" t="s">
        <v>95</v>
      </c>
      <c r="H54" s="69">
        <f>J44+J49</f>
        <v>0</v>
      </c>
      <c r="I54" s="68" t="s">
        <v>96</v>
      </c>
      <c r="J54" s="70">
        <f>(L54-H54)</f>
        <v>0</v>
      </c>
      <c r="K54" s="68" t="s">
        <v>97</v>
      </c>
      <c r="L54" s="71">
        <f>ROUND((J44+J49)*1.21,2)</f>
        <v>0</v>
      </c>
      <c r="M54" s="13"/>
      <c r="N54" s="2"/>
      <c r="O54" s="2"/>
      <c r="P54" s="2"/>
      <c r="Q54" s="41">
        <f>0+Q44+Q49</f>
        <v>0</v>
      </c>
      <c r="R54" s="9">
        <f>0+R44+R49</f>
        <v>0</v>
      </c>
      <c r="S54" s="72">
        <f>Q54*(1+J54)+R54</f>
        <v>0</v>
      </c>
    </row>
    <row r="55" thickTop="1" thickBot="1" ht="25" customHeight="1">
      <c r="A55" s="10"/>
      <c r="B55" s="73"/>
      <c r="C55" s="73"/>
      <c r="D55" s="73"/>
      <c r="E55" s="73"/>
      <c r="F55" s="73"/>
      <c r="G55" s="74" t="s">
        <v>98</v>
      </c>
      <c r="H55" s="75">
        <f>0+J44+J49</f>
        <v>0</v>
      </c>
      <c r="I55" s="74" t="s">
        <v>99</v>
      </c>
      <c r="J55" s="76">
        <f>0+J54</f>
        <v>0</v>
      </c>
      <c r="K55" s="74" t="s">
        <v>100</v>
      </c>
      <c r="L55" s="77">
        <f>0+L54</f>
        <v>0</v>
      </c>
      <c r="M55" s="13"/>
      <c r="N55" s="2"/>
      <c r="O55" s="2"/>
      <c r="P55" s="2"/>
      <c r="Q55" s="2"/>
    </row>
    <row r="56">
      <c r="A56" s="14"/>
      <c r="B56" s="4"/>
      <c r="C56" s="4"/>
      <c r="D56" s="4"/>
      <c r="E56" s="4"/>
      <c r="F56" s="4"/>
      <c r="G56" s="4"/>
      <c r="H56" s="78"/>
      <c r="I56" s="4"/>
      <c r="J56" s="78"/>
      <c r="K56" s="4"/>
      <c r="L56" s="4"/>
      <c r="M56" s="15"/>
      <c r="N56" s="2"/>
      <c r="O56" s="2"/>
      <c r="P56" s="2"/>
      <c r="Q56" s="2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2"/>
      <c r="O57" s="2"/>
      <c r="P57" s="2"/>
      <c r="Q57" s="2"/>
    </row>
  </sheetData>
  <mergeCells count="3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1:D31"/>
    <mergeCell ref="B32:D32"/>
    <mergeCell ref="B27:L27"/>
    <mergeCell ref="B20:D20"/>
    <mergeCell ref="B37:D37"/>
    <mergeCell ref="B38:D38"/>
    <mergeCell ref="B39:D39"/>
    <mergeCell ref="B40:D40"/>
    <mergeCell ref="B35:L35"/>
    <mergeCell ref="B21:D21"/>
    <mergeCell ref="B45:D45"/>
    <mergeCell ref="B46:D46"/>
    <mergeCell ref="B47:D47"/>
    <mergeCell ref="B48:D48"/>
    <mergeCell ref="B50:D50"/>
    <mergeCell ref="B51:D51"/>
    <mergeCell ref="B52:D52"/>
    <mergeCell ref="B53:D53"/>
    <mergeCell ref="B43:L43"/>
    <mergeCell ref="B22:D22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0+(H47+H100+H113+H131+H139+H147+H185)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38</v>
      </c>
      <c r="B10" s="1"/>
      <c r="C10" s="17"/>
      <c r="D10" s="1"/>
      <c r="E10" s="1"/>
      <c r="F10" s="1"/>
      <c r="G10" s="18"/>
      <c r="H10" s="1"/>
      <c r="I10" s="39" t="s">
        <v>39</v>
      </c>
      <c r="J10" s="40">
        <f>0+H48+H101+H114+H132+H140+H148+H186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666</v>
      </c>
      <c r="B11" s="1"/>
      <c r="C11" s="1"/>
      <c r="D11" s="1"/>
      <c r="E11" s="1"/>
      <c r="F11" s="1"/>
      <c r="G11" s="39"/>
      <c r="H11" s="1"/>
      <c r="I11" s="39" t="s">
        <v>41</v>
      </c>
      <c r="J11" s="40">
        <f>ROUND(0+((H47+H100+H113+H131+H139+H147+H185)*1.21),2)</f>
        <v>0</v>
      </c>
      <c r="K11" s="1"/>
      <c r="L11" s="1"/>
      <c r="M11" s="13"/>
      <c r="N11" s="2"/>
      <c r="O11" s="2"/>
      <c r="P11" s="2"/>
      <c r="Q11" s="41">
        <f>IF(SUM(K20:K26)&gt;0,ROUND(SUM(S20:S26)/SUM(K20:K26)-1,8),0)</f>
        <v>0</v>
      </c>
      <c r="R11" s="9">
        <f>AVERAGE(J47,J100,J113,J131,J139,J147,J185)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42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43</v>
      </c>
      <c r="C19" s="42"/>
      <c r="D19" s="42"/>
      <c r="E19" s="42" t="s">
        <v>44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4">
        <v>0</v>
      </c>
      <c r="C20" s="1"/>
      <c r="D20" s="1"/>
      <c r="E20" s="45" t="s">
        <v>45</v>
      </c>
      <c r="F20" s="1"/>
      <c r="G20" s="1"/>
      <c r="H20" s="1"/>
      <c r="I20" s="1"/>
      <c r="J20" s="1"/>
      <c r="K20" s="46">
        <f>0+J32+J37+J42</f>
        <v>0</v>
      </c>
      <c r="L20" s="46">
        <f>0+L47</f>
        <v>0</v>
      </c>
      <c r="M20" s="13"/>
      <c r="N20" s="2"/>
      <c r="O20" s="2"/>
      <c r="P20" s="2"/>
      <c r="Q20" s="2"/>
      <c r="S20" s="9">
        <f>S47</f>
        <v>0</v>
      </c>
    </row>
    <row r="21">
      <c r="A21" s="10"/>
      <c r="B21" s="44">
        <v>1</v>
      </c>
      <c r="C21" s="1"/>
      <c r="D21" s="1"/>
      <c r="E21" s="45" t="s">
        <v>102</v>
      </c>
      <c r="F21" s="1"/>
      <c r="G21" s="1"/>
      <c r="H21" s="1"/>
      <c r="I21" s="1"/>
      <c r="J21" s="1"/>
      <c r="K21" s="46">
        <f>0+J50+J55+J60+J65+J70+J75+J80+J85+J90+J95</f>
        <v>0</v>
      </c>
      <c r="L21" s="46">
        <f>0+L100</f>
        <v>0</v>
      </c>
      <c r="M21" s="13"/>
      <c r="N21" s="2"/>
      <c r="O21" s="2"/>
      <c r="P21" s="2"/>
      <c r="Q21" s="2"/>
      <c r="S21" s="9">
        <f>S100</f>
        <v>0</v>
      </c>
    </row>
    <row r="22">
      <c r="A22" s="10"/>
      <c r="B22" s="44">
        <v>4</v>
      </c>
      <c r="C22" s="1"/>
      <c r="D22" s="1"/>
      <c r="E22" s="45" t="s">
        <v>104</v>
      </c>
      <c r="F22" s="1"/>
      <c r="G22" s="1"/>
      <c r="H22" s="1"/>
      <c r="I22" s="1"/>
      <c r="J22" s="1"/>
      <c r="K22" s="46">
        <f>0+J103+J108</f>
        <v>0</v>
      </c>
      <c r="L22" s="46">
        <f>0+L113</f>
        <v>0</v>
      </c>
      <c r="M22" s="13"/>
      <c r="N22" s="2"/>
      <c r="O22" s="2"/>
      <c r="P22" s="2"/>
      <c r="Q22" s="2"/>
      <c r="S22" s="9">
        <f>S113</f>
        <v>0</v>
      </c>
    </row>
    <row r="23">
      <c r="A23" s="10"/>
      <c r="B23" s="44">
        <v>5</v>
      </c>
      <c r="C23" s="1"/>
      <c r="D23" s="1"/>
      <c r="E23" s="45" t="s">
        <v>105</v>
      </c>
      <c r="F23" s="1"/>
      <c r="G23" s="1"/>
      <c r="H23" s="1"/>
      <c r="I23" s="1"/>
      <c r="J23" s="1"/>
      <c r="K23" s="46">
        <f>0+J116+J121+J126</f>
        <v>0</v>
      </c>
      <c r="L23" s="46">
        <f>0+L131</f>
        <v>0</v>
      </c>
      <c r="M23" s="13"/>
      <c r="N23" s="2"/>
      <c r="O23" s="2"/>
      <c r="P23" s="2"/>
      <c r="Q23" s="2"/>
      <c r="S23" s="9">
        <f>S131</f>
        <v>0</v>
      </c>
    </row>
    <row r="24">
      <c r="A24" s="10"/>
      <c r="B24" s="44">
        <v>7</v>
      </c>
      <c r="C24" s="1"/>
      <c r="D24" s="1"/>
      <c r="E24" s="45" t="s">
        <v>390</v>
      </c>
      <c r="F24" s="1"/>
      <c r="G24" s="1"/>
      <c r="H24" s="1"/>
      <c r="I24" s="1"/>
      <c r="J24" s="1"/>
      <c r="K24" s="46">
        <f>0+J134</f>
        <v>0</v>
      </c>
      <c r="L24" s="46">
        <f>0+L139</f>
        <v>0</v>
      </c>
      <c r="M24" s="13"/>
      <c r="N24" s="2"/>
      <c r="O24" s="2"/>
      <c r="P24" s="2"/>
      <c r="Q24" s="2"/>
      <c r="S24" s="9">
        <f>S139</f>
        <v>0</v>
      </c>
    </row>
    <row r="25">
      <c r="A25" s="10"/>
      <c r="B25" s="44">
        <v>8</v>
      </c>
      <c r="C25" s="1"/>
      <c r="D25" s="1"/>
      <c r="E25" s="45" t="s">
        <v>667</v>
      </c>
      <c r="F25" s="1"/>
      <c r="G25" s="1"/>
      <c r="H25" s="1"/>
      <c r="I25" s="1"/>
      <c r="J25" s="1"/>
      <c r="K25" s="46">
        <f>0+J142</f>
        <v>0</v>
      </c>
      <c r="L25" s="46">
        <f>0+L147</f>
        <v>0</v>
      </c>
      <c r="M25" s="79"/>
      <c r="N25" s="2"/>
      <c r="O25" s="2"/>
      <c r="P25" s="2"/>
      <c r="Q25" s="2"/>
      <c r="S25" s="9">
        <f>S147</f>
        <v>0</v>
      </c>
    </row>
    <row r="26">
      <c r="A26" s="10"/>
      <c r="B26" s="44">
        <v>9</v>
      </c>
      <c r="C26" s="1"/>
      <c r="D26" s="1"/>
      <c r="E26" s="45" t="s">
        <v>107</v>
      </c>
      <c r="F26" s="1"/>
      <c r="G26" s="1"/>
      <c r="H26" s="1"/>
      <c r="I26" s="1"/>
      <c r="J26" s="1"/>
      <c r="K26" s="46">
        <f>0+J150+J155+J160+J165+J170+J175+J180</f>
        <v>0</v>
      </c>
      <c r="L26" s="46">
        <f>0+L185</f>
        <v>0</v>
      </c>
      <c r="M26" s="79"/>
      <c r="N26" s="2"/>
      <c r="O26" s="2"/>
      <c r="P26" s="2"/>
      <c r="Q26" s="2"/>
      <c r="S26" s="9">
        <f>S185</f>
        <v>0</v>
      </c>
    </row>
    <row r="27">
      <c r="A27" s="1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0"/>
      <c r="N27" s="2"/>
      <c r="O27" s="2"/>
      <c r="P27" s="2"/>
      <c r="Q27" s="2"/>
    </row>
    <row r="28" ht="14" customHeight="1">
      <c r="A28" s="4"/>
      <c r="B28" s="36" t="s">
        <v>46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1"/>
      <c r="N29" s="2"/>
      <c r="O29" s="2"/>
      <c r="P29" s="2"/>
      <c r="Q29" s="2"/>
    </row>
    <row r="30" ht="18" customHeight="1">
      <c r="A30" s="10"/>
      <c r="B30" s="42" t="s">
        <v>47</v>
      </c>
      <c r="C30" s="42" t="s">
        <v>43</v>
      </c>
      <c r="D30" s="42" t="s">
        <v>48</v>
      </c>
      <c r="E30" s="42" t="s">
        <v>44</v>
      </c>
      <c r="F30" s="42" t="s">
        <v>49</v>
      </c>
      <c r="G30" s="43" t="s">
        <v>50</v>
      </c>
      <c r="H30" s="23" t="s">
        <v>51</v>
      </c>
      <c r="I30" s="23" t="s">
        <v>52</v>
      </c>
      <c r="J30" s="23" t="s">
        <v>17</v>
      </c>
      <c r="K30" s="43" t="s">
        <v>53</v>
      </c>
      <c r="L30" s="23" t="s">
        <v>18</v>
      </c>
      <c r="M30" s="79"/>
      <c r="N30" s="2"/>
      <c r="O30" s="2"/>
      <c r="P30" s="2"/>
      <c r="Q30" s="2"/>
    </row>
    <row r="31" ht="40" customHeight="1">
      <c r="A31" s="10"/>
      <c r="B31" s="47" t="s">
        <v>54</v>
      </c>
      <c r="C31" s="1"/>
      <c r="D31" s="1"/>
      <c r="E31" s="1"/>
      <c r="F31" s="1"/>
      <c r="G31" s="1"/>
      <c r="H31" s="48"/>
      <c r="I31" s="1"/>
      <c r="J31" s="48"/>
      <c r="K31" s="1"/>
      <c r="L31" s="1"/>
      <c r="M31" s="13"/>
      <c r="N31" s="2"/>
      <c r="O31" s="2"/>
      <c r="P31" s="2"/>
      <c r="Q31" s="2"/>
    </row>
    <row r="32">
      <c r="A32" s="10"/>
      <c r="B32" s="49">
        <v>1</v>
      </c>
      <c r="C32" s="50" t="s">
        <v>108</v>
      </c>
      <c r="D32" s="50" t="s">
        <v>109</v>
      </c>
      <c r="E32" s="50" t="s">
        <v>110</v>
      </c>
      <c r="F32" s="50" t="s">
        <v>7</v>
      </c>
      <c r="G32" s="51" t="s">
        <v>111</v>
      </c>
      <c r="H32" s="52">
        <v>102.59999999999999</v>
      </c>
      <c r="I32" s="53">
        <v>0</v>
      </c>
      <c r="J32" s="54">
        <f>ROUND(H32*I32,2)</f>
        <v>0</v>
      </c>
      <c r="K32" s="55">
        <v>0.20999999999999999</v>
      </c>
      <c r="L32" s="56">
        <f>ROUND(J32*1.21,2)</f>
        <v>0</v>
      </c>
      <c r="M32" s="13"/>
      <c r="N32" s="2"/>
      <c r="O32" s="2"/>
      <c r="P32" s="2"/>
      <c r="Q32" s="41">
        <f>IF(ISNUMBER(K32),IF(H32&gt;0,IF(I32&gt;0,J32,0),0),0)</f>
        <v>0</v>
      </c>
      <c r="R32" s="9">
        <f>IF(ISNUMBER(K32)=FALSE,J32,0)</f>
        <v>0</v>
      </c>
    </row>
    <row r="33">
      <c r="A33" s="10"/>
      <c r="B33" s="57" t="s">
        <v>58</v>
      </c>
      <c r="C33" s="1"/>
      <c r="D33" s="1"/>
      <c r="E33" s="58" t="s">
        <v>112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 ht="39.6">
      <c r="A34" s="10"/>
      <c r="B34" s="57" t="s">
        <v>60</v>
      </c>
      <c r="C34" s="1"/>
      <c r="D34" s="1"/>
      <c r="E34" s="58" t="s">
        <v>668</v>
      </c>
      <c r="F34" s="1"/>
      <c r="G34" s="1"/>
      <c r="H34" s="48"/>
      <c r="I34" s="1"/>
      <c r="J34" s="48"/>
      <c r="K34" s="1"/>
      <c r="L34" s="1"/>
      <c r="M34" s="13"/>
      <c r="N34" s="2"/>
      <c r="O34" s="2"/>
      <c r="P34" s="2"/>
      <c r="Q34" s="2"/>
    </row>
    <row r="35" ht="52.8">
      <c r="A35" s="10"/>
      <c r="B35" s="57" t="s">
        <v>62</v>
      </c>
      <c r="C35" s="1"/>
      <c r="D35" s="1"/>
      <c r="E35" s="58" t="s">
        <v>114</v>
      </c>
      <c r="F35" s="1"/>
      <c r="G35" s="1"/>
      <c r="H35" s="48"/>
      <c r="I35" s="1"/>
      <c r="J35" s="48"/>
      <c r="K35" s="1"/>
      <c r="L35" s="1"/>
      <c r="M35" s="13"/>
      <c r="N35" s="2"/>
      <c r="O35" s="2"/>
      <c r="P35" s="2"/>
      <c r="Q35" s="2"/>
    </row>
    <row r="36" thickBot="1" ht="13.95">
      <c r="A36" s="10"/>
      <c r="B36" s="59" t="s">
        <v>64</v>
      </c>
      <c r="C36" s="30"/>
      <c r="D36" s="30"/>
      <c r="E36" s="60" t="s">
        <v>65</v>
      </c>
      <c r="F36" s="30"/>
      <c r="G36" s="30"/>
      <c r="H36" s="61"/>
      <c r="I36" s="30"/>
      <c r="J36" s="61"/>
      <c r="K36" s="30"/>
      <c r="L36" s="30"/>
      <c r="M36" s="13"/>
      <c r="N36" s="2"/>
      <c r="O36" s="2"/>
      <c r="P36" s="2"/>
      <c r="Q36" s="2"/>
    </row>
    <row r="37" thickTop="1" ht="13.95">
      <c r="A37" s="10"/>
      <c r="B37" s="49">
        <v>2</v>
      </c>
      <c r="C37" s="50" t="s">
        <v>108</v>
      </c>
      <c r="D37" s="50" t="s">
        <v>115</v>
      </c>
      <c r="E37" s="50" t="s">
        <v>110</v>
      </c>
      <c r="F37" s="50" t="s">
        <v>7</v>
      </c>
      <c r="G37" s="51" t="s">
        <v>111</v>
      </c>
      <c r="H37" s="62">
        <v>23.100000000000001</v>
      </c>
      <c r="I37" s="63">
        <v>0</v>
      </c>
      <c r="J37" s="64">
        <f>ROUND(H37*I37,2)</f>
        <v>0</v>
      </c>
      <c r="K37" s="65">
        <v>0.20999999999999999</v>
      </c>
      <c r="L37" s="66">
        <f>ROUND(J37*1.21,2)</f>
        <v>0</v>
      </c>
      <c r="M37" s="13"/>
      <c r="N37" s="2"/>
      <c r="O37" s="2"/>
      <c r="P37" s="2"/>
      <c r="Q37" s="41">
        <f>IF(ISNUMBER(K37),IF(H37&gt;0,IF(I37&gt;0,J37,0),0),0)</f>
        <v>0</v>
      </c>
      <c r="R37" s="9">
        <f>IF(ISNUMBER(K37)=FALSE,J37,0)</f>
        <v>0</v>
      </c>
    </row>
    <row r="38">
      <c r="A38" s="10"/>
      <c r="B38" s="57" t="s">
        <v>58</v>
      </c>
      <c r="C38" s="1"/>
      <c r="D38" s="1"/>
      <c r="E38" s="58" t="s">
        <v>669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>
      <c r="A39" s="10"/>
      <c r="B39" s="57" t="s">
        <v>60</v>
      </c>
      <c r="C39" s="1"/>
      <c r="D39" s="1"/>
      <c r="E39" s="58" t="s">
        <v>670</v>
      </c>
      <c r="F39" s="1"/>
      <c r="G39" s="1"/>
      <c r="H39" s="48"/>
      <c r="I39" s="1"/>
      <c r="J39" s="48"/>
      <c r="K39" s="1"/>
      <c r="L39" s="1"/>
      <c r="M39" s="13"/>
      <c r="N39" s="2"/>
      <c r="O39" s="2"/>
      <c r="P39" s="2"/>
      <c r="Q39" s="2"/>
    </row>
    <row r="40">
      <c r="A40" s="10"/>
      <c r="B40" s="57" t="s">
        <v>62</v>
      </c>
      <c r="C40" s="1"/>
      <c r="D40" s="1"/>
      <c r="E40" s="58" t="s">
        <v>118</v>
      </c>
      <c r="F40" s="1"/>
      <c r="G40" s="1"/>
      <c r="H40" s="48"/>
      <c r="I40" s="1"/>
      <c r="J40" s="48"/>
      <c r="K40" s="1"/>
      <c r="L40" s="1"/>
      <c r="M40" s="13"/>
      <c r="N40" s="2"/>
      <c r="O40" s="2"/>
      <c r="P40" s="2"/>
      <c r="Q40" s="2"/>
    </row>
    <row r="41" thickBot="1" ht="13.95">
      <c r="A41" s="10"/>
      <c r="B41" s="59" t="s">
        <v>64</v>
      </c>
      <c r="C41" s="30"/>
      <c r="D41" s="30"/>
      <c r="E41" s="60" t="s">
        <v>65</v>
      </c>
      <c r="F41" s="30"/>
      <c r="G41" s="30"/>
      <c r="H41" s="61"/>
      <c r="I41" s="30"/>
      <c r="J41" s="61"/>
      <c r="K41" s="30"/>
      <c r="L41" s="30"/>
      <c r="M41" s="13"/>
      <c r="N41" s="2"/>
      <c r="O41" s="2"/>
      <c r="P41" s="2"/>
      <c r="Q41" s="2"/>
    </row>
    <row r="42" thickTop="1" ht="13.95">
      <c r="A42" s="10"/>
      <c r="B42" s="49">
        <v>3</v>
      </c>
      <c r="C42" s="50" t="s">
        <v>108</v>
      </c>
      <c r="D42" s="50" t="s">
        <v>119</v>
      </c>
      <c r="E42" s="50" t="s">
        <v>110</v>
      </c>
      <c r="F42" s="50" t="s">
        <v>7</v>
      </c>
      <c r="G42" s="51" t="s">
        <v>111</v>
      </c>
      <c r="H42" s="62">
        <v>25.032</v>
      </c>
      <c r="I42" s="63">
        <v>0</v>
      </c>
      <c r="J42" s="64">
        <f>ROUND(H42*I42,2)</f>
        <v>0</v>
      </c>
      <c r="K42" s="65">
        <v>0.20999999999999999</v>
      </c>
      <c r="L42" s="66">
        <f>ROUND(J42*1.21,2)</f>
        <v>0</v>
      </c>
      <c r="M42" s="13"/>
      <c r="N42" s="2"/>
      <c r="O42" s="2"/>
      <c r="P42" s="2"/>
      <c r="Q42" s="41">
        <f>IF(ISNUMBER(K42),IF(H42&gt;0,IF(I42&gt;0,J42,0),0),0)</f>
        <v>0</v>
      </c>
      <c r="R42" s="9">
        <f>IF(ISNUMBER(K42)=FALSE,J42,0)</f>
        <v>0</v>
      </c>
    </row>
    <row r="43">
      <c r="A43" s="10"/>
      <c r="B43" s="57" t="s">
        <v>58</v>
      </c>
      <c r="C43" s="1"/>
      <c r="D43" s="1"/>
      <c r="E43" s="58" t="s">
        <v>651</v>
      </c>
      <c r="F43" s="1"/>
      <c r="G43" s="1"/>
      <c r="H43" s="48"/>
      <c r="I43" s="1"/>
      <c r="J43" s="48"/>
      <c r="K43" s="1"/>
      <c r="L43" s="1"/>
      <c r="M43" s="13"/>
      <c r="N43" s="2"/>
      <c r="O43" s="2"/>
      <c r="P43" s="2"/>
      <c r="Q43" s="2"/>
    </row>
    <row r="44" ht="66">
      <c r="A44" s="10"/>
      <c r="B44" s="57" t="s">
        <v>60</v>
      </c>
      <c r="C44" s="1"/>
      <c r="D44" s="1"/>
      <c r="E44" s="58" t="s">
        <v>671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ht="52.8">
      <c r="A45" s="10"/>
      <c r="B45" s="57" t="s">
        <v>62</v>
      </c>
      <c r="C45" s="1"/>
      <c r="D45" s="1"/>
      <c r="E45" s="58" t="s">
        <v>114</v>
      </c>
      <c r="F45" s="1"/>
      <c r="G45" s="1"/>
      <c r="H45" s="48"/>
      <c r="I45" s="1"/>
      <c r="J45" s="48"/>
      <c r="K45" s="1"/>
      <c r="L45" s="1"/>
      <c r="M45" s="13"/>
      <c r="N45" s="2"/>
      <c r="O45" s="2"/>
      <c r="P45" s="2"/>
      <c r="Q45" s="2"/>
    </row>
    <row r="46" thickBot="1" ht="13.95">
      <c r="A46" s="10"/>
      <c r="B46" s="59" t="s">
        <v>64</v>
      </c>
      <c r="C46" s="30"/>
      <c r="D46" s="30"/>
      <c r="E46" s="60" t="s">
        <v>65</v>
      </c>
      <c r="F46" s="30"/>
      <c r="G46" s="30"/>
      <c r="H46" s="61"/>
      <c r="I46" s="30"/>
      <c r="J46" s="61"/>
      <c r="K46" s="30"/>
      <c r="L46" s="30"/>
      <c r="M46" s="13"/>
      <c r="N46" s="2"/>
      <c r="O46" s="2"/>
      <c r="P46" s="2"/>
      <c r="Q46" s="2"/>
    </row>
    <row r="47" thickTop="1" thickBot="1" ht="25" customHeight="1">
      <c r="A47" s="10"/>
      <c r="B47" s="1"/>
      <c r="C47" s="67">
        <v>0</v>
      </c>
      <c r="D47" s="1"/>
      <c r="E47" s="67" t="s">
        <v>45</v>
      </c>
      <c r="F47" s="1"/>
      <c r="G47" s="68" t="s">
        <v>95</v>
      </c>
      <c r="H47" s="69">
        <f>J32+J37+J42</f>
        <v>0</v>
      </c>
      <c r="I47" s="68" t="s">
        <v>96</v>
      </c>
      <c r="J47" s="70">
        <f>(L47-H47)</f>
        <v>0</v>
      </c>
      <c r="K47" s="68" t="s">
        <v>97</v>
      </c>
      <c r="L47" s="71">
        <f>ROUND((J32+J37+J42)*1.21,2)</f>
        <v>0</v>
      </c>
      <c r="M47" s="13"/>
      <c r="N47" s="2"/>
      <c r="O47" s="2"/>
      <c r="P47" s="2"/>
      <c r="Q47" s="41">
        <f>0+Q32+Q37+Q42</f>
        <v>0</v>
      </c>
      <c r="R47" s="9">
        <f>0+R32+R37+R42</f>
        <v>0</v>
      </c>
      <c r="S47" s="72">
        <f>Q47*(1+J47)+R47</f>
        <v>0</v>
      </c>
    </row>
    <row r="48" thickTop="1" thickBot="1" ht="25" customHeight="1">
      <c r="A48" s="10"/>
      <c r="B48" s="73"/>
      <c r="C48" s="73"/>
      <c r="D48" s="73"/>
      <c r="E48" s="73"/>
      <c r="F48" s="73"/>
      <c r="G48" s="74" t="s">
        <v>98</v>
      </c>
      <c r="H48" s="75">
        <f>0+J32+J37+J42</f>
        <v>0</v>
      </c>
      <c r="I48" s="74" t="s">
        <v>99</v>
      </c>
      <c r="J48" s="76">
        <f>0+J47</f>
        <v>0</v>
      </c>
      <c r="K48" s="74" t="s">
        <v>100</v>
      </c>
      <c r="L48" s="77">
        <f>0+L47</f>
        <v>0</v>
      </c>
      <c r="M48" s="13"/>
      <c r="N48" s="2"/>
      <c r="O48" s="2"/>
      <c r="P48" s="2"/>
      <c r="Q48" s="2"/>
    </row>
    <row r="49" ht="40" customHeight="1">
      <c r="A49" s="10"/>
      <c r="B49" s="82" t="s">
        <v>128</v>
      </c>
      <c r="C49" s="1"/>
      <c r="D49" s="1"/>
      <c r="E49" s="1"/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>
      <c r="A50" s="10"/>
      <c r="B50" s="49">
        <v>4</v>
      </c>
      <c r="C50" s="50" t="s">
        <v>129</v>
      </c>
      <c r="D50" s="50" t="s">
        <v>7</v>
      </c>
      <c r="E50" s="50" t="s">
        <v>130</v>
      </c>
      <c r="F50" s="50" t="s">
        <v>7</v>
      </c>
      <c r="G50" s="51" t="s">
        <v>131</v>
      </c>
      <c r="H50" s="52">
        <v>4</v>
      </c>
      <c r="I50" s="53">
        <v>0</v>
      </c>
      <c r="J50" s="54">
        <f>ROUND(H50*I50,2)</f>
        <v>0</v>
      </c>
      <c r="K50" s="55">
        <v>0.20999999999999999</v>
      </c>
      <c r="L50" s="56">
        <f>ROUND(J50*1.21,2)</f>
        <v>0</v>
      </c>
      <c r="M50" s="13"/>
      <c r="N50" s="2"/>
      <c r="O50" s="2"/>
      <c r="P50" s="2"/>
      <c r="Q50" s="41">
        <f>IF(ISNUMBER(K50),IF(H50&gt;0,IF(I50&gt;0,J50,0),0),0)</f>
        <v>0</v>
      </c>
      <c r="R50" s="9">
        <f>IF(ISNUMBER(K50)=FALSE,J50,0)</f>
        <v>0</v>
      </c>
    </row>
    <row r="51" ht="39.6">
      <c r="A51" s="10"/>
      <c r="B51" s="57" t="s">
        <v>58</v>
      </c>
      <c r="C51" s="1"/>
      <c r="D51" s="1"/>
      <c r="E51" s="58" t="s">
        <v>672</v>
      </c>
      <c r="F51" s="1"/>
      <c r="G51" s="1"/>
      <c r="H51" s="48"/>
      <c r="I51" s="1"/>
      <c r="J51" s="48"/>
      <c r="K51" s="1"/>
      <c r="L51" s="1"/>
      <c r="M51" s="13"/>
      <c r="N51" s="2"/>
      <c r="O51" s="2"/>
      <c r="P51" s="2"/>
      <c r="Q51" s="2"/>
    </row>
    <row r="52">
      <c r="A52" s="10"/>
      <c r="B52" s="57" t="s">
        <v>60</v>
      </c>
      <c r="C52" s="1"/>
      <c r="D52" s="1"/>
      <c r="E52" s="58" t="s">
        <v>347</v>
      </c>
      <c r="F52" s="1"/>
      <c r="G52" s="1"/>
      <c r="H52" s="48"/>
      <c r="I52" s="1"/>
      <c r="J52" s="48"/>
      <c r="K52" s="1"/>
      <c r="L52" s="1"/>
      <c r="M52" s="13"/>
      <c r="N52" s="2"/>
      <c r="O52" s="2"/>
      <c r="P52" s="2"/>
      <c r="Q52" s="2"/>
    </row>
    <row r="53" ht="79.2">
      <c r="A53" s="10"/>
      <c r="B53" s="57" t="s">
        <v>62</v>
      </c>
      <c r="C53" s="1"/>
      <c r="D53" s="1"/>
      <c r="E53" s="58" t="s">
        <v>134</v>
      </c>
      <c r="F53" s="1"/>
      <c r="G53" s="1"/>
      <c r="H53" s="48"/>
      <c r="I53" s="1"/>
      <c r="J53" s="48"/>
      <c r="K53" s="1"/>
      <c r="L53" s="1"/>
      <c r="M53" s="13"/>
      <c r="N53" s="2"/>
      <c r="O53" s="2"/>
      <c r="P53" s="2"/>
      <c r="Q53" s="2"/>
    </row>
    <row r="54" thickBot="1" ht="13.95">
      <c r="A54" s="10"/>
      <c r="B54" s="59" t="s">
        <v>64</v>
      </c>
      <c r="C54" s="30"/>
      <c r="D54" s="30"/>
      <c r="E54" s="60" t="s">
        <v>65</v>
      </c>
      <c r="F54" s="30"/>
      <c r="G54" s="30"/>
      <c r="H54" s="61"/>
      <c r="I54" s="30"/>
      <c r="J54" s="61"/>
      <c r="K54" s="30"/>
      <c r="L54" s="30"/>
      <c r="M54" s="13"/>
      <c r="N54" s="2"/>
      <c r="O54" s="2"/>
      <c r="P54" s="2"/>
      <c r="Q54" s="2"/>
    </row>
    <row r="55" thickTop="1" ht="13.95">
      <c r="A55" s="10"/>
      <c r="B55" s="49">
        <v>5</v>
      </c>
      <c r="C55" s="50" t="s">
        <v>135</v>
      </c>
      <c r="D55" s="50" t="s">
        <v>7</v>
      </c>
      <c r="E55" s="50" t="s">
        <v>136</v>
      </c>
      <c r="F55" s="50" t="s">
        <v>7</v>
      </c>
      <c r="G55" s="51" t="s">
        <v>131</v>
      </c>
      <c r="H55" s="62">
        <v>260</v>
      </c>
      <c r="I55" s="63">
        <v>0</v>
      </c>
      <c r="J55" s="64">
        <f>ROUND(H55*I55,2)</f>
        <v>0</v>
      </c>
      <c r="K55" s="65">
        <v>0.20999999999999999</v>
      </c>
      <c r="L55" s="66">
        <f>ROUND(J55*1.21,2)</f>
        <v>0</v>
      </c>
      <c r="M55" s="13"/>
      <c r="N55" s="2"/>
      <c r="O55" s="2"/>
      <c r="P55" s="2"/>
      <c r="Q55" s="41">
        <f>IF(ISNUMBER(K55),IF(H55&gt;0,IF(I55&gt;0,J55,0),0),0)</f>
        <v>0</v>
      </c>
      <c r="R55" s="9">
        <f>IF(ISNUMBER(K55)=FALSE,J55,0)</f>
        <v>0</v>
      </c>
    </row>
    <row r="56" ht="39.6">
      <c r="A56" s="10"/>
      <c r="B56" s="57" t="s">
        <v>58</v>
      </c>
      <c r="C56" s="1"/>
      <c r="D56" s="1"/>
      <c r="E56" s="58" t="s">
        <v>137</v>
      </c>
      <c r="F56" s="1"/>
      <c r="G56" s="1"/>
      <c r="H56" s="48"/>
      <c r="I56" s="1"/>
      <c r="J56" s="48"/>
      <c r="K56" s="1"/>
      <c r="L56" s="1"/>
      <c r="M56" s="13"/>
      <c r="N56" s="2"/>
      <c r="O56" s="2"/>
      <c r="P56" s="2"/>
      <c r="Q56" s="2"/>
    </row>
    <row r="57">
      <c r="A57" s="10"/>
      <c r="B57" s="57" t="s">
        <v>60</v>
      </c>
      <c r="C57" s="1"/>
      <c r="D57" s="1"/>
      <c r="E57" s="58" t="s">
        <v>673</v>
      </c>
      <c r="F57" s="1"/>
      <c r="G57" s="1"/>
      <c r="H57" s="48"/>
      <c r="I57" s="1"/>
      <c r="J57" s="48"/>
      <c r="K57" s="1"/>
      <c r="L57" s="1"/>
      <c r="M57" s="13"/>
      <c r="N57" s="2"/>
      <c r="O57" s="2"/>
      <c r="P57" s="2"/>
      <c r="Q57" s="2"/>
    </row>
    <row r="58">
      <c r="A58" s="10"/>
      <c r="B58" s="57" t="s">
        <v>62</v>
      </c>
      <c r="C58" s="1"/>
      <c r="D58" s="1"/>
      <c r="E58" s="58" t="s">
        <v>139</v>
      </c>
      <c r="F58" s="1"/>
      <c r="G58" s="1"/>
      <c r="H58" s="48"/>
      <c r="I58" s="1"/>
      <c r="J58" s="48"/>
      <c r="K58" s="1"/>
      <c r="L58" s="1"/>
      <c r="M58" s="13"/>
      <c r="N58" s="2"/>
      <c r="O58" s="2"/>
      <c r="P58" s="2"/>
      <c r="Q58" s="2"/>
    </row>
    <row r="59" thickBot="1" ht="13.95">
      <c r="A59" s="10"/>
      <c r="B59" s="59" t="s">
        <v>64</v>
      </c>
      <c r="C59" s="30"/>
      <c r="D59" s="30"/>
      <c r="E59" s="60" t="s">
        <v>65</v>
      </c>
      <c r="F59" s="30"/>
      <c r="G59" s="30"/>
      <c r="H59" s="61"/>
      <c r="I59" s="30"/>
      <c r="J59" s="61"/>
      <c r="K59" s="30"/>
      <c r="L59" s="30"/>
      <c r="M59" s="13"/>
      <c r="N59" s="2"/>
      <c r="O59" s="2"/>
      <c r="P59" s="2"/>
      <c r="Q59" s="2"/>
    </row>
    <row r="60" thickTop="1" ht="13.95">
      <c r="A60" s="10"/>
      <c r="B60" s="49">
        <v>6</v>
      </c>
      <c r="C60" s="50" t="s">
        <v>674</v>
      </c>
      <c r="D60" s="50"/>
      <c r="E60" s="50" t="s">
        <v>675</v>
      </c>
      <c r="F60" s="50" t="s">
        <v>7</v>
      </c>
      <c r="G60" s="51" t="s">
        <v>92</v>
      </c>
      <c r="H60" s="62">
        <v>1</v>
      </c>
      <c r="I60" s="63">
        <v>0</v>
      </c>
      <c r="J60" s="64">
        <f>ROUND(H60*I60,2)</f>
        <v>0</v>
      </c>
      <c r="K60" s="65">
        <v>0.20999999999999999</v>
      </c>
      <c r="L60" s="66">
        <f>ROUND(J60*1.21,2)</f>
        <v>0</v>
      </c>
      <c r="M60" s="13"/>
      <c r="N60" s="2"/>
      <c r="O60" s="2"/>
      <c r="P60" s="2"/>
      <c r="Q60" s="41">
        <f>IF(ISNUMBER(K60),IF(H60&gt;0,IF(I60&gt;0,J60,0),0),0)</f>
        <v>0</v>
      </c>
      <c r="R60" s="9">
        <f>IF(ISNUMBER(K60)=FALSE,J60,0)</f>
        <v>0</v>
      </c>
    </row>
    <row r="61">
      <c r="A61" s="10"/>
      <c r="B61" s="57" t="s">
        <v>58</v>
      </c>
      <c r="C61" s="1"/>
      <c r="D61" s="1"/>
      <c r="E61" s="58" t="s">
        <v>676</v>
      </c>
      <c r="F61" s="1"/>
      <c r="G61" s="1"/>
      <c r="H61" s="48"/>
      <c r="I61" s="1"/>
      <c r="J61" s="48"/>
      <c r="K61" s="1"/>
      <c r="L61" s="1"/>
      <c r="M61" s="13"/>
      <c r="N61" s="2"/>
      <c r="O61" s="2"/>
      <c r="P61" s="2"/>
      <c r="Q61" s="2"/>
    </row>
    <row r="62">
      <c r="A62" s="10"/>
      <c r="B62" s="57" t="s">
        <v>60</v>
      </c>
      <c r="C62" s="1"/>
      <c r="D62" s="1"/>
      <c r="E62" s="58" t="s">
        <v>61</v>
      </c>
      <c r="F62" s="1"/>
      <c r="G62" s="1"/>
      <c r="H62" s="48"/>
      <c r="I62" s="1"/>
      <c r="J62" s="48"/>
      <c r="K62" s="1"/>
      <c r="L62" s="1"/>
      <c r="M62" s="13"/>
      <c r="N62" s="2"/>
      <c r="O62" s="2"/>
      <c r="P62" s="2"/>
      <c r="Q62" s="2"/>
    </row>
    <row r="63" ht="145.2">
      <c r="A63" s="10"/>
      <c r="B63" s="57" t="s">
        <v>62</v>
      </c>
      <c r="C63" s="1"/>
      <c r="D63" s="1"/>
      <c r="E63" s="58" t="s">
        <v>677</v>
      </c>
      <c r="F63" s="1"/>
      <c r="G63" s="1"/>
      <c r="H63" s="48"/>
      <c r="I63" s="1"/>
      <c r="J63" s="48"/>
      <c r="K63" s="1"/>
      <c r="L63" s="1"/>
      <c r="M63" s="13"/>
      <c r="N63" s="2"/>
      <c r="O63" s="2"/>
      <c r="P63" s="2"/>
      <c r="Q63" s="2"/>
    </row>
    <row r="64" thickBot="1" ht="13.95">
      <c r="A64" s="10"/>
      <c r="B64" s="59" t="s">
        <v>64</v>
      </c>
      <c r="C64" s="30"/>
      <c r="D64" s="30"/>
      <c r="E64" s="60" t="s">
        <v>65</v>
      </c>
      <c r="F64" s="30"/>
      <c r="G64" s="30"/>
      <c r="H64" s="61"/>
      <c r="I64" s="30"/>
      <c r="J64" s="61"/>
      <c r="K64" s="30"/>
      <c r="L64" s="30"/>
      <c r="M64" s="13"/>
      <c r="N64" s="2"/>
      <c r="O64" s="2"/>
      <c r="P64" s="2"/>
      <c r="Q64" s="2"/>
    </row>
    <row r="65" thickTop="1" ht="13.95">
      <c r="A65" s="10"/>
      <c r="B65" s="49">
        <v>7</v>
      </c>
      <c r="C65" s="50" t="s">
        <v>678</v>
      </c>
      <c r="D65" s="50" t="s">
        <v>7</v>
      </c>
      <c r="E65" s="50" t="s">
        <v>679</v>
      </c>
      <c r="F65" s="50" t="s">
        <v>7</v>
      </c>
      <c r="G65" s="51" t="s">
        <v>131</v>
      </c>
      <c r="H65" s="62">
        <v>7.2000000000000002</v>
      </c>
      <c r="I65" s="63">
        <v>0</v>
      </c>
      <c r="J65" s="64">
        <f>ROUND(H65*I65,2)</f>
        <v>0</v>
      </c>
      <c r="K65" s="65">
        <v>0.20999999999999999</v>
      </c>
      <c r="L65" s="66">
        <f>ROUND(J65*1.21,2)</f>
        <v>0</v>
      </c>
      <c r="M65" s="13"/>
      <c r="N65" s="2"/>
      <c r="O65" s="2"/>
      <c r="P65" s="2"/>
      <c r="Q65" s="41">
        <f>IF(ISNUMBER(K65),IF(H65&gt;0,IF(I65&gt;0,J65,0),0),0)</f>
        <v>0</v>
      </c>
      <c r="R65" s="9">
        <f>IF(ISNUMBER(K65)=FALSE,J65,0)</f>
        <v>0</v>
      </c>
    </row>
    <row r="66" ht="39.6">
      <c r="A66" s="10"/>
      <c r="B66" s="57" t="s">
        <v>58</v>
      </c>
      <c r="C66" s="1"/>
      <c r="D66" s="1"/>
      <c r="E66" s="58" t="s">
        <v>680</v>
      </c>
      <c r="F66" s="1"/>
      <c r="G66" s="1"/>
      <c r="H66" s="48"/>
      <c r="I66" s="1"/>
      <c r="J66" s="48"/>
      <c r="K66" s="1"/>
      <c r="L66" s="1"/>
      <c r="M66" s="13"/>
      <c r="N66" s="2"/>
      <c r="O66" s="2"/>
      <c r="P66" s="2"/>
      <c r="Q66" s="2"/>
    </row>
    <row r="67">
      <c r="A67" s="10"/>
      <c r="B67" s="57" t="s">
        <v>60</v>
      </c>
      <c r="C67" s="1"/>
      <c r="D67" s="1"/>
      <c r="E67" s="58" t="s">
        <v>681</v>
      </c>
      <c r="F67" s="1"/>
      <c r="G67" s="1"/>
      <c r="H67" s="48"/>
      <c r="I67" s="1"/>
      <c r="J67" s="48"/>
      <c r="K67" s="1"/>
      <c r="L67" s="1"/>
      <c r="M67" s="13"/>
      <c r="N67" s="2"/>
      <c r="O67" s="2"/>
      <c r="P67" s="2"/>
      <c r="Q67" s="2"/>
    </row>
    <row r="68" ht="66">
      <c r="A68" s="10"/>
      <c r="B68" s="57" t="s">
        <v>62</v>
      </c>
      <c r="C68" s="1"/>
      <c r="D68" s="1"/>
      <c r="E68" s="58" t="s">
        <v>682</v>
      </c>
      <c r="F68" s="1"/>
      <c r="G68" s="1"/>
      <c r="H68" s="48"/>
      <c r="I68" s="1"/>
      <c r="J68" s="48"/>
      <c r="K68" s="1"/>
      <c r="L68" s="1"/>
      <c r="M68" s="13"/>
      <c r="N68" s="2"/>
      <c r="O68" s="2"/>
      <c r="P68" s="2"/>
      <c r="Q68" s="2"/>
    </row>
    <row r="69" thickBot="1" ht="13.95">
      <c r="A69" s="10"/>
      <c r="B69" s="59" t="s">
        <v>64</v>
      </c>
      <c r="C69" s="30"/>
      <c r="D69" s="30"/>
      <c r="E69" s="60" t="s">
        <v>65</v>
      </c>
      <c r="F69" s="30"/>
      <c r="G69" s="30"/>
      <c r="H69" s="61"/>
      <c r="I69" s="30"/>
      <c r="J69" s="61"/>
      <c r="K69" s="30"/>
      <c r="L69" s="30"/>
      <c r="M69" s="13"/>
      <c r="N69" s="2"/>
      <c r="O69" s="2"/>
      <c r="P69" s="2"/>
      <c r="Q69" s="2"/>
    </row>
    <row r="70" thickTop="1" ht="13.95">
      <c r="A70" s="10"/>
      <c r="B70" s="49">
        <v>8</v>
      </c>
      <c r="C70" s="50" t="s">
        <v>152</v>
      </c>
      <c r="D70" s="50" t="s">
        <v>7</v>
      </c>
      <c r="E70" s="50" t="s">
        <v>153</v>
      </c>
      <c r="F70" s="50" t="s">
        <v>7</v>
      </c>
      <c r="G70" s="51" t="s">
        <v>124</v>
      </c>
      <c r="H70" s="62">
        <v>11</v>
      </c>
      <c r="I70" s="63">
        <v>0</v>
      </c>
      <c r="J70" s="64">
        <f>ROUND(H70*I70,2)</f>
        <v>0</v>
      </c>
      <c r="K70" s="65">
        <v>0.20999999999999999</v>
      </c>
      <c r="L70" s="66">
        <f>ROUND(J70*1.21,2)</f>
        <v>0</v>
      </c>
      <c r="M70" s="13"/>
      <c r="N70" s="2"/>
      <c r="O70" s="2"/>
      <c r="P70" s="2"/>
      <c r="Q70" s="41">
        <f>IF(ISNUMBER(K70),IF(H70&gt;0,IF(I70&gt;0,J70,0),0),0)</f>
        <v>0</v>
      </c>
      <c r="R70" s="9">
        <f>IF(ISNUMBER(K70)=FALSE,J70,0)</f>
        <v>0</v>
      </c>
    </row>
    <row r="71" ht="26.4">
      <c r="A71" s="10"/>
      <c r="B71" s="57" t="s">
        <v>58</v>
      </c>
      <c r="C71" s="1"/>
      <c r="D71" s="1"/>
      <c r="E71" s="58" t="s">
        <v>154</v>
      </c>
      <c r="F71" s="1"/>
      <c r="G71" s="1"/>
      <c r="H71" s="48"/>
      <c r="I71" s="1"/>
      <c r="J71" s="48"/>
      <c r="K71" s="1"/>
      <c r="L71" s="1"/>
      <c r="M71" s="13"/>
      <c r="N71" s="2"/>
      <c r="O71" s="2"/>
      <c r="P71" s="2"/>
      <c r="Q71" s="2"/>
    </row>
    <row r="72">
      <c r="A72" s="10"/>
      <c r="B72" s="57" t="s">
        <v>60</v>
      </c>
      <c r="C72" s="1"/>
      <c r="D72" s="1"/>
      <c r="E72" s="58" t="s">
        <v>683</v>
      </c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 ht="52.8">
      <c r="A73" s="10"/>
      <c r="B73" s="57" t="s">
        <v>62</v>
      </c>
      <c r="C73" s="1"/>
      <c r="D73" s="1"/>
      <c r="E73" s="58" t="s">
        <v>156</v>
      </c>
      <c r="F73" s="1"/>
      <c r="G73" s="1"/>
      <c r="H73" s="48"/>
      <c r="I73" s="1"/>
      <c r="J73" s="48"/>
      <c r="K73" s="1"/>
      <c r="L73" s="1"/>
      <c r="M73" s="13"/>
      <c r="N73" s="2"/>
      <c r="O73" s="2"/>
      <c r="P73" s="2"/>
      <c r="Q73" s="2"/>
    </row>
    <row r="74" thickBot="1" ht="13.95">
      <c r="A74" s="10"/>
      <c r="B74" s="59" t="s">
        <v>64</v>
      </c>
      <c r="C74" s="30"/>
      <c r="D74" s="30"/>
      <c r="E74" s="60" t="s">
        <v>65</v>
      </c>
      <c r="F74" s="30"/>
      <c r="G74" s="30"/>
      <c r="H74" s="61"/>
      <c r="I74" s="30"/>
      <c r="J74" s="61"/>
      <c r="K74" s="30"/>
      <c r="L74" s="30"/>
      <c r="M74" s="13"/>
      <c r="N74" s="2"/>
      <c r="O74" s="2"/>
      <c r="P74" s="2"/>
      <c r="Q74" s="2"/>
    </row>
    <row r="75" thickTop="1" ht="13.95">
      <c r="A75" s="10"/>
      <c r="B75" s="49">
        <v>9</v>
      </c>
      <c r="C75" s="50" t="s">
        <v>684</v>
      </c>
      <c r="D75" s="50" t="s">
        <v>7</v>
      </c>
      <c r="E75" s="50" t="s">
        <v>685</v>
      </c>
      <c r="F75" s="50" t="s">
        <v>7</v>
      </c>
      <c r="G75" s="51" t="s">
        <v>124</v>
      </c>
      <c r="H75" s="62">
        <v>0.32000000000000001</v>
      </c>
      <c r="I75" s="63">
        <v>0</v>
      </c>
      <c r="J75" s="64">
        <f>ROUND(H75*I75,2)</f>
        <v>0</v>
      </c>
      <c r="K75" s="65">
        <v>0.20999999999999999</v>
      </c>
      <c r="L75" s="66">
        <f>ROUND(J75*1.21,2)</f>
        <v>0</v>
      </c>
      <c r="M75" s="13"/>
      <c r="N75" s="2"/>
      <c r="O75" s="2"/>
      <c r="P75" s="2"/>
      <c r="Q75" s="41">
        <f>IF(ISNUMBER(K75),IF(H75&gt;0,IF(I75&gt;0,J75,0),0),0)</f>
        <v>0</v>
      </c>
      <c r="R75" s="9">
        <f>IF(ISNUMBER(K75)=FALSE,J75,0)</f>
        <v>0</v>
      </c>
    </row>
    <row r="76" ht="39.6">
      <c r="A76" s="10"/>
      <c r="B76" s="57" t="s">
        <v>58</v>
      </c>
      <c r="C76" s="1"/>
      <c r="D76" s="1"/>
      <c r="E76" s="58" t="s">
        <v>686</v>
      </c>
      <c r="F76" s="1"/>
      <c r="G76" s="1"/>
      <c r="H76" s="48"/>
      <c r="I76" s="1"/>
      <c r="J76" s="48"/>
      <c r="K76" s="1"/>
      <c r="L76" s="1"/>
      <c r="M76" s="13"/>
      <c r="N76" s="2"/>
      <c r="O76" s="2"/>
      <c r="P76" s="2"/>
      <c r="Q76" s="2"/>
    </row>
    <row r="77">
      <c r="A77" s="10"/>
      <c r="B77" s="57" t="s">
        <v>60</v>
      </c>
      <c r="C77" s="1"/>
      <c r="D77" s="1"/>
      <c r="E77" s="58" t="s">
        <v>687</v>
      </c>
      <c r="F77" s="1"/>
      <c r="G77" s="1"/>
      <c r="H77" s="48"/>
      <c r="I77" s="1"/>
      <c r="J77" s="48"/>
      <c r="K77" s="1"/>
      <c r="L77" s="1"/>
      <c r="M77" s="13"/>
      <c r="N77" s="2"/>
      <c r="O77" s="2"/>
      <c r="P77" s="2"/>
      <c r="Q77" s="2"/>
    </row>
    <row r="78" ht="52.8">
      <c r="A78" s="10"/>
      <c r="B78" s="57" t="s">
        <v>62</v>
      </c>
      <c r="C78" s="1"/>
      <c r="D78" s="1"/>
      <c r="E78" s="58" t="s">
        <v>156</v>
      </c>
      <c r="F78" s="1"/>
      <c r="G78" s="1"/>
      <c r="H78" s="48"/>
      <c r="I78" s="1"/>
      <c r="J78" s="48"/>
      <c r="K78" s="1"/>
      <c r="L78" s="1"/>
      <c r="M78" s="13"/>
      <c r="N78" s="2"/>
      <c r="O78" s="2"/>
      <c r="P78" s="2"/>
      <c r="Q78" s="2"/>
    </row>
    <row r="79" thickBot="1" ht="13.95">
      <c r="A79" s="10"/>
      <c r="B79" s="59" t="s">
        <v>64</v>
      </c>
      <c r="C79" s="30"/>
      <c r="D79" s="30"/>
      <c r="E79" s="60" t="s">
        <v>65</v>
      </c>
      <c r="F79" s="30"/>
      <c r="G79" s="30"/>
      <c r="H79" s="61"/>
      <c r="I79" s="30"/>
      <c r="J79" s="61"/>
      <c r="K79" s="30"/>
      <c r="L79" s="30"/>
      <c r="M79" s="13"/>
      <c r="N79" s="2"/>
      <c r="O79" s="2"/>
      <c r="P79" s="2"/>
      <c r="Q79" s="2"/>
    </row>
    <row r="80" thickTop="1" ht="13.95">
      <c r="A80" s="10"/>
      <c r="B80" s="49">
        <v>10</v>
      </c>
      <c r="C80" s="50" t="s">
        <v>157</v>
      </c>
      <c r="D80" s="50" t="s">
        <v>7</v>
      </c>
      <c r="E80" s="50" t="s">
        <v>158</v>
      </c>
      <c r="F80" s="50" t="s">
        <v>7</v>
      </c>
      <c r="G80" s="51" t="s">
        <v>124</v>
      </c>
      <c r="H80" s="62">
        <v>7</v>
      </c>
      <c r="I80" s="63">
        <v>0</v>
      </c>
      <c r="J80" s="64">
        <f>ROUND(H80*I80,2)</f>
        <v>0</v>
      </c>
      <c r="K80" s="65">
        <v>0.20999999999999999</v>
      </c>
      <c r="L80" s="66">
        <f>ROUND(J80*1.21,2)</f>
        <v>0</v>
      </c>
      <c r="M80" s="13"/>
      <c r="N80" s="2"/>
      <c r="O80" s="2"/>
      <c r="P80" s="2"/>
      <c r="Q80" s="41">
        <f>IF(ISNUMBER(K80),IF(H80&gt;0,IF(I80&gt;0,J80,0),0),0)</f>
        <v>0</v>
      </c>
      <c r="R80" s="9">
        <f>IF(ISNUMBER(K80)=FALSE,J80,0)</f>
        <v>0</v>
      </c>
    </row>
    <row r="81" ht="26.4">
      <c r="A81" s="10"/>
      <c r="B81" s="57" t="s">
        <v>58</v>
      </c>
      <c r="C81" s="1"/>
      <c r="D81" s="1"/>
      <c r="E81" s="58" t="s">
        <v>688</v>
      </c>
      <c r="F81" s="1"/>
      <c r="G81" s="1"/>
      <c r="H81" s="48"/>
      <c r="I81" s="1"/>
      <c r="J81" s="48"/>
      <c r="K81" s="1"/>
      <c r="L81" s="1"/>
      <c r="M81" s="13"/>
      <c r="N81" s="2"/>
      <c r="O81" s="2"/>
      <c r="P81" s="2"/>
      <c r="Q81" s="2"/>
    </row>
    <row r="82">
      <c r="A82" s="10"/>
      <c r="B82" s="57" t="s">
        <v>60</v>
      </c>
      <c r="C82" s="1"/>
      <c r="D82" s="1"/>
      <c r="E82" s="58" t="s">
        <v>317</v>
      </c>
      <c r="F82" s="1"/>
      <c r="G82" s="1"/>
      <c r="H82" s="48"/>
      <c r="I82" s="1"/>
      <c r="J82" s="48"/>
      <c r="K82" s="1"/>
      <c r="L82" s="1"/>
      <c r="M82" s="13"/>
      <c r="N82" s="2"/>
      <c r="O82" s="2"/>
      <c r="P82" s="2"/>
      <c r="Q82" s="2"/>
    </row>
    <row r="83" ht="52.8">
      <c r="A83" s="10"/>
      <c r="B83" s="57" t="s">
        <v>62</v>
      </c>
      <c r="C83" s="1"/>
      <c r="D83" s="1"/>
      <c r="E83" s="58" t="s">
        <v>156</v>
      </c>
      <c r="F83" s="1"/>
      <c r="G83" s="1"/>
      <c r="H83" s="48"/>
      <c r="I83" s="1"/>
      <c r="J83" s="48"/>
      <c r="K83" s="1"/>
      <c r="L83" s="1"/>
      <c r="M83" s="13"/>
      <c r="N83" s="2"/>
      <c r="O83" s="2"/>
      <c r="P83" s="2"/>
      <c r="Q83" s="2"/>
    </row>
    <row r="84" thickBot="1" ht="13.95">
      <c r="A84" s="10"/>
      <c r="B84" s="59" t="s">
        <v>64</v>
      </c>
      <c r="C84" s="30"/>
      <c r="D84" s="30"/>
      <c r="E84" s="60" t="s">
        <v>65</v>
      </c>
      <c r="F84" s="30"/>
      <c r="G84" s="30"/>
      <c r="H84" s="61"/>
      <c r="I84" s="30"/>
      <c r="J84" s="61"/>
      <c r="K84" s="30"/>
      <c r="L84" s="30"/>
      <c r="M84" s="13"/>
      <c r="N84" s="2"/>
      <c r="O84" s="2"/>
      <c r="P84" s="2"/>
      <c r="Q84" s="2"/>
    </row>
    <row r="85" thickTop="1" ht="13.95">
      <c r="A85" s="10"/>
      <c r="B85" s="49">
        <v>11</v>
      </c>
      <c r="C85" s="50" t="s">
        <v>167</v>
      </c>
      <c r="D85" s="50" t="s">
        <v>7</v>
      </c>
      <c r="E85" s="50" t="s">
        <v>168</v>
      </c>
      <c r="F85" s="50" t="s">
        <v>7</v>
      </c>
      <c r="G85" s="51" t="s">
        <v>124</v>
      </c>
      <c r="H85" s="62">
        <v>57</v>
      </c>
      <c r="I85" s="63">
        <v>0</v>
      </c>
      <c r="J85" s="64">
        <f>ROUND(H85*I85,2)</f>
        <v>0</v>
      </c>
      <c r="K85" s="65">
        <v>0.20999999999999999</v>
      </c>
      <c r="L85" s="66">
        <f>ROUND(J85*1.21,2)</f>
        <v>0</v>
      </c>
      <c r="M85" s="13"/>
      <c r="N85" s="2"/>
      <c r="O85" s="2"/>
      <c r="P85" s="2"/>
      <c r="Q85" s="41">
        <f>IF(ISNUMBER(K85),IF(H85&gt;0,IF(I85&gt;0,J85,0),0),0)</f>
        <v>0</v>
      </c>
      <c r="R85" s="9">
        <f>IF(ISNUMBER(K85)=FALSE,J85,0)</f>
        <v>0</v>
      </c>
    </row>
    <row r="86" ht="39.6">
      <c r="A86" s="10"/>
      <c r="B86" s="57" t="s">
        <v>58</v>
      </c>
      <c r="C86" s="1"/>
      <c r="D86" s="1"/>
      <c r="E86" s="58" t="s">
        <v>689</v>
      </c>
      <c r="F86" s="1"/>
      <c r="G86" s="1"/>
      <c r="H86" s="48"/>
      <c r="I86" s="1"/>
      <c r="J86" s="48"/>
      <c r="K86" s="1"/>
      <c r="L86" s="1"/>
      <c r="M86" s="13"/>
      <c r="N86" s="2"/>
      <c r="O86" s="2"/>
      <c r="P86" s="2"/>
      <c r="Q86" s="2"/>
    </row>
    <row r="87">
      <c r="A87" s="10"/>
      <c r="B87" s="57" t="s">
        <v>60</v>
      </c>
      <c r="C87" s="1"/>
      <c r="D87" s="1"/>
      <c r="E87" s="58" t="s">
        <v>690</v>
      </c>
      <c r="F87" s="1"/>
      <c r="G87" s="1"/>
      <c r="H87" s="48"/>
      <c r="I87" s="1"/>
      <c r="J87" s="48"/>
      <c r="K87" s="1"/>
      <c r="L87" s="1"/>
      <c r="M87" s="13"/>
      <c r="N87" s="2"/>
      <c r="O87" s="2"/>
      <c r="P87" s="2"/>
      <c r="Q87" s="2"/>
    </row>
    <row r="88" ht="369.6">
      <c r="A88" s="10"/>
      <c r="B88" s="57" t="s">
        <v>62</v>
      </c>
      <c r="C88" s="1"/>
      <c r="D88" s="1"/>
      <c r="E88" s="58" t="s">
        <v>171</v>
      </c>
      <c r="F88" s="1"/>
      <c r="G88" s="1"/>
      <c r="H88" s="48"/>
      <c r="I88" s="1"/>
      <c r="J88" s="48"/>
      <c r="K88" s="1"/>
      <c r="L88" s="1"/>
      <c r="M88" s="13"/>
      <c r="N88" s="2"/>
      <c r="O88" s="2"/>
      <c r="P88" s="2"/>
      <c r="Q88" s="2"/>
    </row>
    <row r="89" thickBot="1" ht="13.95">
      <c r="A89" s="10"/>
      <c r="B89" s="59" t="s">
        <v>64</v>
      </c>
      <c r="C89" s="30"/>
      <c r="D89" s="30"/>
      <c r="E89" s="60" t="s">
        <v>65</v>
      </c>
      <c r="F89" s="30"/>
      <c r="G89" s="30"/>
      <c r="H89" s="61"/>
      <c r="I89" s="30"/>
      <c r="J89" s="61"/>
      <c r="K89" s="30"/>
      <c r="L89" s="30"/>
      <c r="M89" s="13"/>
      <c r="N89" s="2"/>
      <c r="O89" s="2"/>
      <c r="P89" s="2"/>
      <c r="Q89" s="2"/>
    </row>
    <row r="90" thickTop="1" ht="13.95">
      <c r="A90" s="10"/>
      <c r="B90" s="49">
        <v>12</v>
      </c>
      <c r="C90" s="50" t="s">
        <v>196</v>
      </c>
      <c r="D90" s="50" t="s">
        <v>7</v>
      </c>
      <c r="E90" s="50" t="s">
        <v>197</v>
      </c>
      <c r="F90" s="50" t="s">
        <v>7</v>
      </c>
      <c r="G90" s="51" t="s">
        <v>124</v>
      </c>
      <c r="H90" s="62">
        <v>57</v>
      </c>
      <c r="I90" s="63">
        <v>0</v>
      </c>
      <c r="J90" s="64">
        <f>ROUND(H90*I90,2)</f>
        <v>0</v>
      </c>
      <c r="K90" s="65">
        <v>0.20999999999999999</v>
      </c>
      <c r="L90" s="66">
        <f>ROUND(J90*1.21,2)</f>
        <v>0</v>
      </c>
      <c r="M90" s="13"/>
      <c r="N90" s="2"/>
      <c r="O90" s="2"/>
      <c r="P90" s="2"/>
      <c r="Q90" s="41">
        <f>IF(ISNUMBER(K90),IF(H90&gt;0,IF(I90&gt;0,J90,0),0),0)</f>
        <v>0</v>
      </c>
      <c r="R90" s="9">
        <f>IF(ISNUMBER(K90)=FALSE,J90,0)</f>
        <v>0</v>
      </c>
    </row>
    <row r="91">
      <c r="A91" s="10"/>
      <c r="B91" s="57" t="s">
        <v>58</v>
      </c>
      <c r="C91" s="1"/>
      <c r="D91" s="1"/>
      <c r="E91" s="58" t="s">
        <v>198</v>
      </c>
      <c r="F91" s="1"/>
      <c r="G91" s="1"/>
      <c r="H91" s="48"/>
      <c r="I91" s="1"/>
      <c r="J91" s="48"/>
      <c r="K91" s="1"/>
      <c r="L91" s="1"/>
      <c r="M91" s="13"/>
      <c r="N91" s="2"/>
      <c r="O91" s="2"/>
      <c r="P91" s="2"/>
      <c r="Q91" s="2"/>
    </row>
    <row r="92" ht="26.4">
      <c r="A92" s="10"/>
      <c r="B92" s="57" t="s">
        <v>60</v>
      </c>
      <c r="C92" s="1"/>
      <c r="D92" s="1"/>
      <c r="E92" s="58" t="s">
        <v>691</v>
      </c>
      <c r="F92" s="1"/>
      <c r="G92" s="1"/>
      <c r="H92" s="48"/>
      <c r="I92" s="1"/>
      <c r="J92" s="48"/>
      <c r="K92" s="1"/>
      <c r="L92" s="1"/>
      <c r="M92" s="13"/>
      <c r="N92" s="2"/>
      <c r="O92" s="2"/>
      <c r="P92" s="2"/>
      <c r="Q92" s="2"/>
    </row>
    <row r="93" ht="184.8">
      <c r="A93" s="10"/>
      <c r="B93" s="57" t="s">
        <v>62</v>
      </c>
      <c r="C93" s="1"/>
      <c r="D93" s="1"/>
      <c r="E93" s="58" t="s">
        <v>200</v>
      </c>
      <c r="F93" s="1"/>
      <c r="G93" s="1"/>
      <c r="H93" s="48"/>
      <c r="I93" s="1"/>
      <c r="J93" s="48"/>
      <c r="K93" s="1"/>
      <c r="L93" s="1"/>
      <c r="M93" s="13"/>
      <c r="N93" s="2"/>
      <c r="O93" s="2"/>
      <c r="P93" s="2"/>
      <c r="Q93" s="2"/>
    </row>
    <row r="94" thickBot="1" ht="13.95">
      <c r="A94" s="10"/>
      <c r="B94" s="59" t="s">
        <v>64</v>
      </c>
      <c r="C94" s="30"/>
      <c r="D94" s="30"/>
      <c r="E94" s="60" t="s">
        <v>65</v>
      </c>
      <c r="F94" s="30"/>
      <c r="G94" s="30"/>
      <c r="H94" s="61"/>
      <c r="I94" s="30"/>
      <c r="J94" s="61"/>
      <c r="K94" s="30"/>
      <c r="L94" s="30"/>
      <c r="M94" s="13"/>
      <c r="N94" s="2"/>
      <c r="O94" s="2"/>
      <c r="P94" s="2"/>
      <c r="Q94" s="2"/>
    </row>
    <row r="95" thickTop="1" ht="13.95">
      <c r="A95" s="10"/>
      <c r="B95" s="49">
        <v>13</v>
      </c>
      <c r="C95" s="50" t="s">
        <v>207</v>
      </c>
      <c r="D95" s="50" t="s">
        <v>7</v>
      </c>
      <c r="E95" s="50" t="s">
        <v>208</v>
      </c>
      <c r="F95" s="50" t="s">
        <v>7</v>
      </c>
      <c r="G95" s="51" t="s">
        <v>124</v>
      </c>
      <c r="H95" s="62">
        <v>90</v>
      </c>
      <c r="I95" s="63">
        <v>0</v>
      </c>
      <c r="J95" s="64">
        <f>ROUND(H95*I95,2)</f>
        <v>0</v>
      </c>
      <c r="K95" s="65">
        <v>0.20999999999999999</v>
      </c>
      <c r="L95" s="66">
        <f>ROUND(J95*1.21,2)</f>
        <v>0</v>
      </c>
      <c r="M95" s="13"/>
      <c r="N95" s="2"/>
      <c r="O95" s="2"/>
      <c r="P95" s="2"/>
      <c r="Q95" s="41">
        <f>IF(ISNUMBER(K95),IF(H95&gt;0,IF(I95&gt;0,J95,0),0),0)</f>
        <v>0</v>
      </c>
      <c r="R95" s="9">
        <f>IF(ISNUMBER(K95)=FALSE,J95,0)</f>
        <v>0</v>
      </c>
    </row>
    <row r="96">
      <c r="A96" s="10"/>
      <c r="B96" s="57" t="s">
        <v>58</v>
      </c>
      <c r="C96" s="1"/>
      <c r="D96" s="1"/>
      <c r="E96" s="58" t="s">
        <v>692</v>
      </c>
      <c r="F96" s="1"/>
      <c r="G96" s="1"/>
      <c r="H96" s="48"/>
      <c r="I96" s="1"/>
      <c r="J96" s="48"/>
      <c r="K96" s="1"/>
      <c r="L96" s="1"/>
      <c r="M96" s="13"/>
      <c r="N96" s="2"/>
      <c r="O96" s="2"/>
      <c r="P96" s="2"/>
      <c r="Q96" s="2"/>
    </row>
    <row r="97">
      <c r="A97" s="10"/>
      <c r="B97" s="57" t="s">
        <v>60</v>
      </c>
      <c r="C97" s="1"/>
      <c r="D97" s="1"/>
      <c r="E97" s="58" t="s">
        <v>693</v>
      </c>
      <c r="F97" s="1"/>
      <c r="G97" s="1"/>
      <c r="H97" s="48"/>
      <c r="I97" s="1"/>
      <c r="J97" s="48"/>
      <c r="K97" s="1"/>
      <c r="L97" s="1"/>
      <c r="M97" s="13"/>
      <c r="N97" s="2"/>
      <c r="O97" s="2"/>
      <c r="P97" s="2"/>
      <c r="Q97" s="2"/>
    </row>
    <row r="98" ht="277.2">
      <c r="A98" s="10"/>
      <c r="B98" s="57" t="s">
        <v>62</v>
      </c>
      <c r="C98" s="1"/>
      <c r="D98" s="1"/>
      <c r="E98" s="58" t="s">
        <v>210</v>
      </c>
      <c r="F98" s="1"/>
      <c r="G98" s="1"/>
      <c r="H98" s="48"/>
      <c r="I98" s="1"/>
      <c r="J98" s="48"/>
      <c r="K98" s="1"/>
      <c r="L98" s="1"/>
      <c r="M98" s="13"/>
      <c r="N98" s="2"/>
      <c r="O98" s="2"/>
      <c r="P98" s="2"/>
      <c r="Q98" s="2"/>
    </row>
    <row r="99" thickBot="1" ht="13.95">
      <c r="A99" s="10"/>
      <c r="B99" s="59" t="s">
        <v>64</v>
      </c>
      <c r="C99" s="30"/>
      <c r="D99" s="30"/>
      <c r="E99" s="60" t="s">
        <v>65</v>
      </c>
      <c r="F99" s="30"/>
      <c r="G99" s="30"/>
      <c r="H99" s="61"/>
      <c r="I99" s="30"/>
      <c r="J99" s="61"/>
      <c r="K99" s="30"/>
      <c r="L99" s="30"/>
      <c r="M99" s="13"/>
      <c r="N99" s="2"/>
      <c r="O99" s="2"/>
      <c r="P99" s="2"/>
      <c r="Q99" s="2"/>
    </row>
    <row r="100" thickTop="1" thickBot="1" ht="25" customHeight="1">
      <c r="A100" s="10"/>
      <c r="B100" s="1"/>
      <c r="C100" s="67">
        <v>1</v>
      </c>
      <c r="D100" s="1"/>
      <c r="E100" s="67" t="s">
        <v>102</v>
      </c>
      <c r="F100" s="1"/>
      <c r="G100" s="68" t="s">
        <v>95</v>
      </c>
      <c r="H100" s="69">
        <f>J50+J55+J60+J65+J70+J75+J80+J85+J90+J95</f>
        <v>0</v>
      </c>
      <c r="I100" s="68" t="s">
        <v>96</v>
      </c>
      <c r="J100" s="70">
        <f>(L100-H100)</f>
        <v>0</v>
      </c>
      <c r="K100" s="68" t="s">
        <v>97</v>
      </c>
      <c r="L100" s="71">
        <f>ROUND((J50+J55+J60+J65+J70+J75+J80+J85+J90+J95)*1.21,2)</f>
        <v>0</v>
      </c>
      <c r="M100" s="13"/>
      <c r="N100" s="2"/>
      <c r="O100" s="2"/>
      <c r="P100" s="2"/>
      <c r="Q100" s="41">
        <f>0+Q50+Q55+Q60+Q65+Q70+Q75+Q80+Q85+Q90+Q95</f>
        <v>0</v>
      </c>
      <c r="R100" s="9">
        <f>0+R50+R55+R60+R65+R70+R75+R80+R85+R90+R95</f>
        <v>0</v>
      </c>
      <c r="S100" s="72">
        <f>Q100*(1+J100)+R100</f>
        <v>0</v>
      </c>
    </row>
    <row r="101" thickTop="1" thickBot="1" ht="25" customHeight="1">
      <c r="A101" s="10"/>
      <c r="B101" s="73"/>
      <c r="C101" s="73"/>
      <c r="D101" s="73"/>
      <c r="E101" s="73"/>
      <c r="F101" s="73"/>
      <c r="G101" s="74" t="s">
        <v>98</v>
      </c>
      <c r="H101" s="75">
        <f>0+J50+J55+J60+J65+J70+J75+J80+J85+J90+J95</f>
        <v>0</v>
      </c>
      <c r="I101" s="74" t="s">
        <v>99</v>
      </c>
      <c r="J101" s="76">
        <f>0+J100</f>
        <v>0</v>
      </c>
      <c r="K101" s="74" t="s">
        <v>100</v>
      </c>
      <c r="L101" s="77">
        <f>0+L100</f>
        <v>0</v>
      </c>
      <c r="M101" s="13"/>
      <c r="N101" s="2"/>
      <c r="O101" s="2"/>
      <c r="P101" s="2"/>
      <c r="Q101" s="2"/>
    </row>
    <row r="102" ht="40" customHeight="1">
      <c r="A102" s="10"/>
      <c r="B102" s="82" t="s">
        <v>245</v>
      </c>
      <c r="C102" s="1"/>
      <c r="D102" s="1"/>
      <c r="E102" s="1"/>
      <c r="F102" s="1"/>
      <c r="G102" s="1"/>
      <c r="H102" s="48"/>
      <c r="I102" s="1"/>
      <c r="J102" s="48"/>
      <c r="K102" s="1"/>
      <c r="L102" s="1"/>
      <c r="M102" s="13"/>
      <c r="N102" s="2"/>
      <c r="O102" s="2"/>
      <c r="P102" s="2"/>
      <c r="Q102" s="2"/>
    </row>
    <row r="103">
      <c r="A103" s="10"/>
      <c r="B103" s="49">
        <v>14</v>
      </c>
      <c r="C103" s="50" t="s">
        <v>251</v>
      </c>
      <c r="D103" s="50" t="s">
        <v>7</v>
      </c>
      <c r="E103" s="50" t="s">
        <v>252</v>
      </c>
      <c r="F103" s="50" t="s">
        <v>7</v>
      </c>
      <c r="G103" s="51" t="s">
        <v>124</v>
      </c>
      <c r="H103" s="52">
        <v>0.68000000000000005</v>
      </c>
      <c r="I103" s="53">
        <v>0</v>
      </c>
      <c r="J103" s="54">
        <f>ROUND(H103*I103,2)</f>
        <v>0</v>
      </c>
      <c r="K103" s="55">
        <v>0.20999999999999999</v>
      </c>
      <c r="L103" s="56">
        <f>ROUND(J103*1.21,2)</f>
        <v>0</v>
      </c>
      <c r="M103" s="13"/>
      <c r="N103" s="2"/>
      <c r="O103" s="2"/>
      <c r="P103" s="2"/>
      <c r="Q103" s="41">
        <f>IF(ISNUMBER(K103),IF(H103&gt;0,IF(I103&gt;0,J103,0),0),0)</f>
        <v>0</v>
      </c>
      <c r="R103" s="9">
        <f>IF(ISNUMBER(K103)=FALSE,J103,0)</f>
        <v>0</v>
      </c>
    </row>
    <row r="104">
      <c r="A104" s="10"/>
      <c r="B104" s="57" t="s">
        <v>58</v>
      </c>
      <c r="C104" s="1"/>
      <c r="D104" s="1"/>
      <c r="E104" s="58" t="s">
        <v>694</v>
      </c>
      <c r="F104" s="1"/>
      <c r="G104" s="1"/>
      <c r="H104" s="48"/>
      <c r="I104" s="1"/>
      <c r="J104" s="48"/>
      <c r="K104" s="1"/>
      <c r="L104" s="1"/>
      <c r="M104" s="13"/>
      <c r="N104" s="2"/>
      <c r="O104" s="2"/>
      <c r="P104" s="2"/>
      <c r="Q104" s="2"/>
    </row>
    <row r="105">
      <c r="A105" s="10"/>
      <c r="B105" s="57" t="s">
        <v>60</v>
      </c>
      <c r="C105" s="1"/>
      <c r="D105" s="1"/>
      <c r="E105" s="58" t="s">
        <v>695</v>
      </c>
      <c r="F105" s="1"/>
      <c r="G105" s="1"/>
      <c r="H105" s="48"/>
      <c r="I105" s="1"/>
      <c r="J105" s="48"/>
      <c r="K105" s="1"/>
      <c r="L105" s="1"/>
      <c r="M105" s="13"/>
      <c r="N105" s="2"/>
      <c r="O105" s="2"/>
      <c r="P105" s="2"/>
      <c r="Q105" s="2"/>
    </row>
    <row r="106" ht="343.2">
      <c r="A106" s="10"/>
      <c r="B106" s="57" t="s">
        <v>62</v>
      </c>
      <c r="C106" s="1"/>
      <c r="D106" s="1"/>
      <c r="E106" s="58" t="s">
        <v>255</v>
      </c>
      <c r="F106" s="1"/>
      <c r="G106" s="1"/>
      <c r="H106" s="48"/>
      <c r="I106" s="1"/>
      <c r="J106" s="48"/>
      <c r="K106" s="1"/>
      <c r="L106" s="1"/>
      <c r="M106" s="13"/>
      <c r="N106" s="2"/>
      <c r="O106" s="2"/>
      <c r="P106" s="2"/>
      <c r="Q106" s="2"/>
    </row>
    <row r="107" thickBot="1" ht="13.95">
      <c r="A107" s="10"/>
      <c r="B107" s="59" t="s">
        <v>64</v>
      </c>
      <c r="C107" s="30"/>
      <c r="D107" s="30"/>
      <c r="E107" s="60" t="s">
        <v>65</v>
      </c>
      <c r="F107" s="30"/>
      <c r="G107" s="30"/>
      <c r="H107" s="61"/>
      <c r="I107" s="30"/>
      <c r="J107" s="61"/>
      <c r="K107" s="30"/>
      <c r="L107" s="30"/>
      <c r="M107" s="13"/>
      <c r="N107" s="2"/>
      <c r="O107" s="2"/>
      <c r="P107" s="2"/>
      <c r="Q107" s="2"/>
    </row>
    <row r="108" thickTop="1" ht="13.95">
      <c r="A108" s="10"/>
      <c r="B108" s="49">
        <v>15</v>
      </c>
      <c r="C108" s="50" t="s">
        <v>256</v>
      </c>
      <c r="D108" s="50" t="s">
        <v>7</v>
      </c>
      <c r="E108" s="50" t="s">
        <v>257</v>
      </c>
      <c r="F108" s="50" t="s">
        <v>7</v>
      </c>
      <c r="G108" s="51" t="s">
        <v>124</v>
      </c>
      <c r="H108" s="62">
        <v>36.549999999999997</v>
      </c>
      <c r="I108" s="63">
        <v>0</v>
      </c>
      <c r="J108" s="64">
        <f>ROUND(H108*I108,2)</f>
        <v>0</v>
      </c>
      <c r="K108" s="65">
        <v>0.20999999999999999</v>
      </c>
      <c r="L108" s="66">
        <f>ROUND(J108*1.21,2)</f>
        <v>0</v>
      </c>
      <c r="M108" s="13"/>
      <c r="N108" s="2"/>
      <c r="O108" s="2"/>
      <c r="P108" s="2"/>
      <c r="Q108" s="41">
        <f>IF(ISNUMBER(K108),IF(H108&gt;0,IF(I108&gt;0,J108,0),0),0)</f>
        <v>0</v>
      </c>
      <c r="R108" s="9">
        <f>IF(ISNUMBER(K108)=FALSE,J108,0)</f>
        <v>0</v>
      </c>
    </row>
    <row r="109" ht="26.4">
      <c r="A109" s="10"/>
      <c r="B109" s="57" t="s">
        <v>58</v>
      </c>
      <c r="C109" s="1"/>
      <c r="D109" s="1"/>
      <c r="E109" s="58" t="s">
        <v>696</v>
      </c>
      <c r="F109" s="1"/>
      <c r="G109" s="1"/>
      <c r="H109" s="48"/>
      <c r="I109" s="1"/>
      <c r="J109" s="48"/>
      <c r="K109" s="1"/>
      <c r="L109" s="1"/>
      <c r="M109" s="13"/>
      <c r="N109" s="2"/>
      <c r="O109" s="2"/>
      <c r="P109" s="2"/>
      <c r="Q109" s="2"/>
    </row>
    <row r="110" ht="39.6">
      <c r="A110" s="10"/>
      <c r="B110" s="57" t="s">
        <v>60</v>
      </c>
      <c r="C110" s="1"/>
      <c r="D110" s="1"/>
      <c r="E110" s="58" t="s">
        <v>697</v>
      </c>
      <c r="F110" s="1"/>
      <c r="G110" s="1"/>
      <c r="H110" s="48"/>
      <c r="I110" s="1"/>
      <c r="J110" s="48"/>
      <c r="K110" s="1"/>
      <c r="L110" s="1"/>
      <c r="M110" s="13"/>
      <c r="N110" s="2"/>
      <c r="O110" s="2"/>
      <c r="P110" s="2"/>
      <c r="Q110" s="2"/>
    </row>
    <row r="111" ht="39.6">
      <c r="A111" s="10"/>
      <c r="B111" s="57" t="s">
        <v>62</v>
      </c>
      <c r="C111" s="1"/>
      <c r="D111" s="1"/>
      <c r="E111" s="58" t="s">
        <v>260</v>
      </c>
      <c r="F111" s="1"/>
      <c r="G111" s="1"/>
      <c r="H111" s="48"/>
      <c r="I111" s="1"/>
      <c r="J111" s="48"/>
      <c r="K111" s="1"/>
      <c r="L111" s="1"/>
      <c r="M111" s="13"/>
      <c r="N111" s="2"/>
      <c r="O111" s="2"/>
      <c r="P111" s="2"/>
      <c r="Q111" s="2"/>
    </row>
    <row r="112" thickBot="1" ht="13.95">
      <c r="A112" s="10"/>
      <c r="B112" s="59" t="s">
        <v>64</v>
      </c>
      <c r="C112" s="30"/>
      <c r="D112" s="30"/>
      <c r="E112" s="60" t="s">
        <v>65</v>
      </c>
      <c r="F112" s="30"/>
      <c r="G112" s="30"/>
      <c r="H112" s="61"/>
      <c r="I112" s="30"/>
      <c r="J112" s="61"/>
      <c r="K112" s="30"/>
      <c r="L112" s="30"/>
      <c r="M112" s="13"/>
      <c r="N112" s="2"/>
      <c r="O112" s="2"/>
      <c r="P112" s="2"/>
      <c r="Q112" s="2"/>
    </row>
    <row r="113" thickTop="1" thickBot="1" ht="25" customHeight="1">
      <c r="A113" s="10"/>
      <c r="B113" s="1"/>
      <c r="C113" s="67">
        <v>4</v>
      </c>
      <c r="D113" s="1"/>
      <c r="E113" s="67" t="s">
        <v>104</v>
      </c>
      <c r="F113" s="1"/>
      <c r="G113" s="68" t="s">
        <v>95</v>
      </c>
      <c r="H113" s="69">
        <f>J103+J108</f>
        <v>0</v>
      </c>
      <c r="I113" s="68" t="s">
        <v>96</v>
      </c>
      <c r="J113" s="70">
        <f>(L113-H113)</f>
        <v>0</v>
      </c>
      <c r="K113" s="68" t="s">
        <v>97</v>
      </c>
      <c r="L113" s="71">
        <f>ROUND((J103+J108)*1.21,2)</f>
        <v>0</v>
      </c>
      <c r="M113" s="13"/>
      <c r="N113" s="2"/>
      <c r="O113" s="2"/>
      <c r="P113" s="2"/>
      <c r="Q113" s="41">
        <f>0+Q103+Q108</f>
        <v>0</v>
      </c>
      <c r="R113" s="9">
        <f>0+R103+R108</f>
        <v>0</v>
      </c>
      <c r="S113" s="72">
        <f>Q113*(1+J113)+R113</f>
        <v>0</v>
      </c>
    </row>
    <row r="114" thickTop="1" thickBot="1" ht="25" customHeight="1">
      <c r="A114" s="10"/>
      <c r="B114" s="73"/>
      <c r="C114" s="73"/>
      <c r="D114" s="73"/>
      <c r="E114" s="73"/>
      <c r="F114" s="73"/>
      <c r="G114" s="74" t="s">
        <v>98</v>
      </c>
      <c r="H114" s="75">
        <f>0+J103+J108</f>
        <v>0</v>
      </c>
      <c r="I114" s="74" t="s">
        <v>99</v>
      </c>
      <c r="J114" s="76">
        <f>0+J113</f>
        <v>0</v>
      </c>
      <c r="K114" s="74" t="s">
        <v>100</v>
      </c>
      <c r="L114" s="77">
        <f>0+L113</f>
        <v>0</v>
      </c>
      <c r="M114" s="13"/>
      <c r="N114" s="2"/>
      <c r="O114" s="2"/>
      <c r="P114" s="2"/>
      <c r="Q114" s="2"/>
    </row>
    <row r="115" ht="40" customHeight="1">
      <c r="A115" s="10"/>
      <c r="B115" s="82" t="s">
        <v>275</v>
      </c>
      <c r="C115" s="1"/>
      <c r="D115" s="1"/>
      <c r="E115" s="1"/>
      <c r="F115" s="1"/>
      <c r="G115" s="1"/>
      <c r="H115" s="48"/>
      <c r="I115" s="1"/>
      <c r="J115" s="48"/>
      <c r="K115" s="1"/>
      <c r="L115" s="1"/>
      <c r="M115" s="13"/>
      <c r="N115" s="2"/>
      <c r="O115" s="2"/>
      <c r="P115" s="2"/>
      <c r="Q115" s="2"/>
    </row>
    <row r="116">
      <c r="A116" s="10"/>
      <c r="B116" s="49">
        <v>16</v>
      </c>
      <c r="C116" s="50" t="s">
        <v>698</v>
      </c>
      <c r="D116" s="50" t="s">
        <v>7</v>
      </c>
      <c r="E116" s="50" t="s">
        <v>699</v>
      </c>
      <c r="F116" s="50" t="s">
        <v>7</v>
      </c>
      <c r="G116" s="51" t="s">
        <v>131</v>
      </c>
      <c r="H116" s="52">
        <v>185</v>
      </c>
      <c r="I116" s="53">
        <v>0</v>
      </c>
      <c r="J116" s="54">
        <f>ROUND(H116*I116,2)</f>
        <v>0</v>
      </c>
      <c r="K116" s="55">
        <v>0.20999999999999999</v>
      </c>
      <c r="L116" s="56">
        <f>ROUND(J116*1.21,2)</f>
        <v>0</v>
      </c>
      <c r="M116" s="13"/>
      <c r="N116" s="2"/>
      <c r="O116" s="2"/>
      <c r="P116" s="2"/>
      <c r="Q116" s="41">
        <f>IF(ISNUMBER(K116),IF(H116&gt;0,IF(I116&gt;0,J116,0),0),0)</f>
        <v>0</v>
      </c>
      <c r="R116" s="9">
        <f>IF(ISNUMBER(K116)=FALSE,J116,0)</f>
        <v>0</v>
      </c>
    </row>
    <row r="117">
      <c r="A117" s="10"/>
      <c r="B117" s="57" t="s">
        <v>58</v>
      </c>
      <c r="C117" s="1"/>
      <c r="D117" s="1"/>
      <c r="E117" s="58" t="s">
        <v>700</v>
      </c>
      <c r="F117" s="1"/>
      <c r="G117" s="1"/>
      <c r="H117" s="48"/>
      <c r="I117" s="1"/>
      <c r="J117" s="48"/>
      <c r="K117" s="1"/>
      <c r="L117" s="1"/>
      <c r="M117" s="13"/>
      <c r="N117" s="2"/>
      <c r="O117" s="2"/>
      <c r="P117" s="2"/>
      <c r="Q117" s="2"/>
    </row>
    <row r="118">
      <c r="A118" s="10"/>
      <c r="B118" s="57" t="s">
        <v>60</v>
      </c>
      <c r="C118" s="1"/>
      <c r="D118" s="1"/>
      <c r="E118" s="58" t="s">
        <v>701</v>
      </c>
      <c r="F118" s="1"/>
      <c r="G118" s="1"/>
      <c r="H118" s="48"/>
      <c r="I118" s="1"/>
      <c r="J118" s="48"/>
      <c r="K118" s="1"/>
      <c r="L118" s="1"/>
      <c r="M118" s="13"/>
      <c r="N118" s="2"/>
      <c r="O118" s="2"/>
      <c r="P118" s="2"/>
      <c r="Q118" s="2"/>
    </row>
    <row r="119" ht="145.2">
      <c r="A119" s="10"/>
      <c r="B119" s="57" t="s">
        <v>62</v>
      </c>
      <c r="C119" s="1"/>
      <c r="D119" s="1"/>
      <c r="E119" s="58" t="s">
        <v>702</v>
      </c>
      <c r="F119" s="1"/>
      <c r="G119" s="1"/>
      <c r="H119" s="48"/>
      <c r="I119" s="1"/>
      <c r="J119" s="48"/>
      <c r="K119" s="1"/>
      <c r="L119" s="1"/>
      <c r="M119" s="13"/>
      <c r="N119" s="2"/>
      <c r="O119" s="2"/>
      <c r="P119" s="2"/>
      <c r="Q119" s="2"/>
    </row>
    <row r="120" thickBot="1" ht="13.95">
      <c r="A120" s="10"/>
      <c r="B120" s="59" t="s">
        <v>64</v>
      </c>
      <c r="C120" s="30"/>
      <c r="D120" s="30"/>
      <c r="E120" s="60" t="s">
        <v>65</v>
      </c>
      <c r="F120" s="30"/>
      <c r="G120" s="30"/>
      <c r="H120" s="61"/>
      <c r="I120" s="30"/>
      <c r="J120" s="61"/>
      <c r="K120" s="30"/>
      <c r="L120" s="30"/>
      <c r="M120" s="13"/>
      <c r="N120" s="2"/>
      <c r="O120" s="2"/>
      <c r="P120" s="2"/>
      <c r="Q120" s="2"/>
    </row>
    <row r="121" thickTop="1" ht="13.95">
      <c r="A121" s="10"/>
      <c r="B121" s="49">
        <v>17</v>
      </c>
      <c r="C121" s="50" t="s">
        <v>698</v>
      </c>
      <c r="D121" s="50" t="s">
        <v>109</v>
      </c>
      <c r="E121" s="50" t="s">
        <v>699</v>
      </c>
      <c r="F121" s="50" t="s">
        <v>7</v>
      </c>
      <c r="G121" s="51" t="s">
        <v>131</v>
      </c>
      <c r="H121" s="62">
        <v>34</v>
      </c>
      <c r="I121" s="63">
        <v>0</v>
      </c>
      <c r="J121" s="64">
        <f>ROUND(H121*I121,2)</f>
        <v>0</v>
      </c>
      <c r="K121" s="65">
        <v>0.20999999999999999</v>
      </c>
      <c r="L121" s="66">
        <f>ROUND(J121*1.21,2)</f>
        <v>0</v>
      </c>
      <c r="M121" s="13"/>
      <c r="N121" s="2"/>
      <c r="O121" s="2"/>
      <c r="P121" s="2"/>
      <c r="Q121" s="41">
        <f>IF(ISNUMBER(K121),IF(H121&gt;0,IF(I121&gt;0,J121,0),0),0)</f>
        <v>0</v>
      </c>
      <c r="R121" s="9">
        <f>IF(ISNUMBER(K121)=FALSE,J121,0)</f>
        <v>0</v>
      </c>
    </row>
    <row r="122">
      <c r="A122" s="10"/>
      <c r="B122" s="57" t="s">
        <v>58</v>
      </c>
      <c r="C122" s="1"/>
      <c r="D122" s="1"/>
      <c r="E122" s="58" t="s">
        <v>703</v>
      </c>
      <c r="F122" s="1"/>
      <c r="G122" s="1"/>
      <c r="H122" s="48"/>
      <c r="I122" s="1"/>
      <c r="J122" s="48"/>
      <c r="K122" s="1"/>
      <c r="L122" s="1"/>
      <c r="M122" s="13"/>
      <c r="N122" s="2"/>
      <c r="O122" s="2"/>
      <c r="P122" s="2"/>
      <c r="Q122" s="2"/>
    </row>
    <row r="123">
      <c r="A123" s="10"/>
      <c r="B123" s="57" t="s">
        <v>60</v>
      </c>
      <c r="C123" s="1"/>
      <c r="D123" s="1"/>
      <c r="E123" s="58" t="s">
        <v>249</v>
      </c>
      <c r="F123" s="1"/>
      <c r="G123" s="1"/>
      <c r="H123" s="48"/>
      <c r="I123" s="1"/>
      <c r="J123" s="48"/>
      <c r="K123" s="1"/>
      <c r="L123" s="1"/>
      <c r="M123" s="13"/>
      <c r="N123" s="2"/>
      <c r="O123" s="2"/>
      <c r="P123" s="2"/>
      <c r="Q123" s="2"/>
    </row>
    <row r="124" ht="145.2">
      <c r="A124" s="10"/>
      <c r="B124" s="57" t="s">
        <v>62</v>
      </c>
      <c r="C124" s="1"/>
      <c r="D124" s="1"/>
      <c r="E124" s="58" t="s">
        <v>702</v>
      </c>
      <c r="F124" s="1"/>
      <c r="G124" s="1"/>
      <c r="H124" s="48"/>
      <c r="I124" s="1"/>
      <c r="J124" s="48"/>
      <c r="K124" s="1"/>
      <c r="L124" s="1"/>
      <c r="M124" s="13"/>
      <c r="N124" s="2"/>
      <c r="O124" s="2"/>
      <c r="P124" s="2"/>
      <c r="Q124" s="2"/>
    </row>
    <row r="125" thickBot="1" ht="13.95">
      <c r="A125" s="10"/>
      <c r="B125" s="59" t="s">
        <v>64</v>
      </c>
      <c r="C125" s="30"/>
      <c r="D125" s="30"/>
      <c r="E125" s="60" t="s">
        <v>65</v>
      </c>
      <c r="F125" s="30"/>
      <c r="G125" s="30"/>
      <c r="H125" s="61"/>
      <c r="I125" s="30"/>
      <c r="J125" s="61"/>
      <c r="K125" s="30"/>
      <c r="L125" s="30"/>
      <c r="M125" s="13"/>
      <c r="N125" s="2"/>
      <c r="O125" s="2"/>
      <c r="P125" s="2"/>
      <c r="Q125" s="2"/>
    </row>
    <row r="126" thickTop="1" ht="13.95">
      <c r="A126" s="10"/>
      <c r="B126" s="49">
        <v>18</v>
      </c>
      <c r="C126" s="50" t="s">
        <v>698</v>
      </c>
      <c r="D126" s="50" t="s">
        <v>115</v>
      </c>
      <c r="E126" s="50" t="s">
        <v>699</v>
      </c>
      <c r="F126" s="50" t="s">
        <v>7</v>
      </c>
      <c r="G126" s="51" t="s">
        <v>131</v>
      </c>
      <c r="H126" s="62">
        <v>10</v>
      </c>
      <c r="I126" s="63">
        <v>0</v>
      </c>
      <c r="J126" s="64">
        <f>ROUND(H126*I126,2)</f>
        <v>0</v>
      </c>
      <c r="K126" s="65">
        <v>0.20999999999999999</v>
      </c>
      <c r="L126" s="66">
        <f>ROUND(J126*1.21,2)</f>
        <v>0</v>
      </c>
      <c r="M126" s="13"/>
      <c r="N126" s="2"/>
      <c r="O126" s="2"/>
      <c r="P126" s="2"/>
      <c r="Q126" s="41">
        <f>IF(ISNUMBER(K126),IF(H126&gt;0,IF(I126&gt;0,J126,0),0),0)</f>
        <v>0</v>
      </c>
      <c r="R126" s="9">
        <f>IF(ISNUMBER(K126)=FALSE,J126,0)</f>
        <v>0</v>
      </c>
    </row>
    <row r="127" ht="26.4">
      <c r="A127" s="10"/>
      <c r="B127" s="57" t="s">
        <v>58</v>
      </c>
      <c r="C127" s="1"/>
      <c r="D127" s="1"/>
      <c r="E127" s="58" t="s">
        <v>704</v>
      </c>
      <c r="F127" s="1"/>
      <c r="G127" s="1"/>
      <c r="H127" s="48"/>
      <c r="I127" s="1"/>
      <c r="J127" s="48"/>
      <c r="K127" s="1"/>
      <c r="L127" s="1"/>
      <c r="M127" s="13"/>
      <c r="N127" s="2"/>
      <c r="O127" s="2"/>
      <c r="P127" s="2"/>
      <c r="Q127" s="2"/>
    </row>
    <row r="128">
      <c r="A128" s="10"/>
      <c r="B128" s="57" t="s">
        <v>60</v>
      </c>
      <c r="C128" s="1"/>
      <c r="D128" s="1"/>
      <c r="E128" s="58" t="s">
        <v>435</v>
      </c>
      <c r="F128" s="1"/>
      <c r="G128" s="1"/>
      <c r="H128" s="48"/>
      <c r="I128" s="1"/>
      <c r="J128" s="48"/>
      <c r="K128" s="1"/>
      <c r="L128" s="1"/>
      <c r="M128" s="13"/>
      <c r="N128" s="2"/>
      <c r="O128" s="2"/>
      <c r="P128" s="2"/>
      <c r="Q128" s="2"/>
    </row>
    <row r="129" ht="145.2">
      <c r="A129" s="10"/>
      <c r="B129" s="57" t="s">
        <v>62</v>
      </c>
      <c r="C129" s="1"/>
      <c r="D129" s="1"/>
      <c r="E129" s="58" t="s">
        <v>702</v>
      </c>
      <c r="F129" s="1"/>
      <c r="G129" s="1"/>
      <c r="H129" s="48"/>
      <c r="I129" s="1"/>
      <c r="J129" s="48"/>
      <c r="K129" s="1"/>
      <c r="L129" s="1"/>
      <c r="M129" s="13"/>
      <c r="N129" s="2"/>
      <c r="O129" s="2"/>
      <c r="P129" s="2"/>
      <c r="Q129" s="2"/>
    </row>
    <row r="130" thickBot="1" ht="13.95">
      <c r="A130" s="10"/>
      <c r="B130" s="59" t="s">
        <v>64</v>
      </c>
      <c r="C130" s="30"/>
      <c r="D130" s="30"/>
      <c r="E130" s="60" t="s">
        <v>65</v>
      </c>
      <c r="F130" s="30"/>
      <c r="G130" s="30"/>
      <c r="H130" s="61"/>
      <c r="I130" s="30"/>
      <c r="J130" s="61"/>
      <c r="K130" s="30"/>
      <c r="L130" s="30"/>
      <c r="M130" s="13"/>
      <c r="N130" s="2"/>
      <c r="O130" s="2"/>
      <c r="P130" s="2"/>
      <c r="Q130" s="2"/>
    </row>
    <row r="131" thickTop="1" thickBot="1" ht="25" customHeight="1">
      <c r="A131" s="10"/>
      <c r="B131" s="1"/>
      <c r="C131" s="67">
        <v>5</v>
      </c>
      <c r="D131" s="1"/>
      <c r="E131" s="67" t="s">
        <v>105</v>
      </c>
      <c r="F131" s="1"/>
      <c r="G131" s="68" t="s">
        <v>95</v>
      </c>
      <c r="H131" s="69">
        <f>J116+J121+J126</f>
        <v>0</v>
      </c>
      <c r="I131" s="68" t="s">
        <v>96</v>
      </c>
      <c r="J131" s="70">
        <f>(L131-H131)</f>
        <v>0</v>
      </c>
      <c r="K131" s="68" t="s">
        <v>97</v>
      </c>
      <c r="L131" s="71">
        <f>ROUND((J116+J121+J126)*1.21,2)</f>
        <v>0</v>
      </c>
      <c r="M131" s="13"/>
      <c r="N131" s="2"/>
      <c r="O131" s="2"/>
      <c r="P131" s="2"/>
      <c r="Q131" s="41">
        <f>0+Q116+Q121+Q126</f>
        <v>0</v>
      </c>
      <c r="R131" s="9">
        <f>0+R116+R121+R126</f>
        <v>0</v>
      </c>
      <c r="S131" s="72">
        <f>Q131*(1+J131)+R131</f>
        <v>0</v>
      </c>
    </row>
    <row r="132" thickTop="1" thickBot="1" ht="25" customHeight="1">
      <c r="A132" s="10"/>
      <c r="B132" s="73"/>
      <c r="C132" s="73"/>
      <c r="D132" s="73"/>
      <c r="E132" s="73"/>
      <c r="F132" s="73"/>
      <c r="G132" s="74" t="s">
        <v>98</v>
      </c>
      <c r="H132" s="75">
        <f>0+J116+J121+J126</f>
        <v>0</v>
      </c>
      <c r="I132" s="74" t="s">
        <v>99</v>
      </c>
      <c r="J132" s="76">
        <f>0+J131</f>
        <v>0</v>
      </c>
      <c r="K132" s="74" t="s">
        <v>100</v>
      </c>
      <c r="L132" s="77">
        <f>0+L131</f>
        <v>0</v>
      </c>
      <c r="M132" s="13"/>
      <c r="N132" s="2"/>
      <c r="O132" s="2"/>
      <c r="P132" s="2"/>
      <c r="Q132" s="2"/>
    </row>
    <row r="133" ht="40" customHeight="1">
      <c r="A133" s="10"/>
      <c r="B133" s="82" t="s">
        <v>470</v>
      </c>
      <c r="C133" s="1"/>
      <c r="D133" s="1"/>
      <c r="E133" s="1"/>
      <c r="F133" s="1"/>
      <c r="G133" s="1"/>
      <c r="H133" s="48"/>
      <c r="I133" s="1"/>
      <c r="J133" s="48"/>
      <c r="K133" s="1"/>
      <c r="L133" s="1"/>
      <c r="M133" s="13"/>
      <c r="N133" s="2"/>
      <c r="O133" s="2"/>
      <c r="P133" s="2"/>
      <c r="Q133" s="2"/>
    </row>
    <row r="134">
      <c r="A134" s="10"/>
      <c r="B134" s="49">
        <v>19</v>
      </c>
      <c r="C134" s="50" t="s">
        <v>705</v>
      </c>
      <c r="D134" s="50" t="s">
        <v>7</v>
      </c>
      <c r="E134" s="50" t="s">
        <v>706</v>
      </c>
      <c r="F134" s="50" t="s">
        <v>7</v>
      </c>
      <c r="G134" s="51" t="s">
        <v>131</v>
      </c>
      <c r="H134" s="52">
        <v>19</v>
      </c>
      <c r="I134" s="53">
        <v>0</v>
      </c>
      <c r="J134" s="54">
        <f>ROUND(H134*I134,2)</f>
        <v>0</v>
      </c>
      <c r="K134" s="55">
        <v>0.20999999999999999</v>
      </c>
      <c r="L134" s="56">
        <f>ROUND(J134*1.21,2)</f>
        <v>0</v>
      </c>
      <c r="M134" s="13"/>
      <c r="N134" s="2"/>
      <c r="O134" s="2"/>
      <c r="P134" s="2"/>
      <c r="Q134" s="41">
        <f>IF(ISNUMBER(K134),IF(H134&gt;0,IF(I134&gt;0,J134,0),0),0)</f>
        <v>0</v>
      </c>
      <c r="R134" s="9">
        <f>IF(ISNUMBER(K134)=FALSE,J134,0)</f>
        <v>0</v>
      </c>
    </row>
    <row r="135">
      <c r="A135" s="10"/>
      <c r="B135" s="57" t="s">
        <v>58</v>
      </c>
      <c r="C135" s="1"/>
      <c r="D135" s="1"/>
      <c r="E135" s="58" t="s">
        <v>707</v>
      </c>
      <c r="F135" s="1"/>
      <c r="G135" s="1"/>
      <c r="H135" s="48"/>
      <c r="I135" s="1"/>
      <c r="J135" s="48"/>
      <c r="K135" s="1"/>
      <c r="L135" s="1"/>
      <c r="M135" s="13"/>
      <c r="N135" s="2"/>
      <c r="O135" s="2"/>
      <c r="P135" s="2"/>
      <c r="Q135" s="2"/>
    </row>
    <row r="136">
      <c r="A136" s="10"/>
      <c r="B136" s="57" t="s">
        <v>60</v>
      </c>
      <c r="C136" s="1"/>
      <c r="D136" s="1"/>
      <c r="E136" s="58" t="s">
        <v>708</v>
      </c>
      <c r="F136" s="1"/>
      <c r="G136" s="1"/>
      <c r="H136" s="48"/>
      <c r="I136" s="1"/>
      <c r="J136" s="48"/>
      <c r="K136" s="1"/>
      <c r="L136" s="1"/>
      <c r="M136" s="13"/>
      <c r="N136" s="2"/>
      <c r="O136" s="2"/>
      <c r="P136" s="2"/>
      <c r="Q136" s="2"/>
    </row>
    <row r="137" ht="184.8">
      <c r="A137" s="10"/>
      <c r="B137" s="57" t="s">
        <v>62</v>
      </c>
      <c r="C137" s="1"/>
      <c r="D137" s="1"/>
      <c r="E137" s="58" t="s">
        <v>709</v>
      </c>
      <c r="F137" s="1"/>
      <c r="G137" s="1"/>
      <c r="H137" s="48"/>
      <c r="I137" s="1"/>
      <c r="J137" s="48"/>
      <c r="K137" s="1"/>
      <c r="L137" s="1"/>
      <c r="M137" s="13"/>
      <c r="N137" s="2"/>
      <c r="O137" s="2"/>
      <c r="P137" s="2"/>
      <c r="Q137" s="2"/>
    </row>
    <row r="138" thickBot="1" ht="13.95">
      <c r="A138" s="10"/>
      <c r="B138" s="59" t="s">
        <v>64</v>
      </c>
      <c r="C138" s="30"/>
      <c r="D138" s="30"/>
      <c r="E138" s="60" t="s">
        <v>65</v>
      </c>
      <c r="F138" s="30"/>
      <c r="G138" s="30"/>
      <c r="H138" s="61"/>
      <c r="I138" s="30"/>
      <c r="J138" s="61"/>
      <c r="K138" s="30"/>
      <c r="L138" s="30"/>
      <c r="M138" s="13"/>
      <c r="N138" s="2"/>
      <c r="O138" s="2"/>
      <c r="P138" s="2"/>
      <c r="Q138" s="2"/>
    </row>
    <row r="139" thickTop="1" thickBot="1" ht="25" customHeight="1">
      <c r="A139" s="10"/>
      <c r="B139" s="1"/>
      <c r="C139" s="67">
        <v>7</v>
      </c>
      <c r="D139" s="1"/>
      <c r="E139" s="67" t="s">
        <v>390</v>
      </c>
      <c r="F139" s="1"/>
      <c r="G139" s="68" t="s">
        <v>95</v>
      </c>
      <c r="H139" s="69">
        <f>0+J134</f>
        <v>0</v>
      </c>
      <c r="I139" s="68" t="s">
        <v>96</v>
      </c>
      <c r="J139" s="70">
        <f>(L139-H139)</f>
        <v>0</v>
      </c>
      <c r="K139" s="68" t="s">
        <v>97</v>
      </c>
      <c r="L139" s="71">
        <f>ROUND((0+J134)*1.21,2)</f>
        <v>0</v>
      </c>
      <c r="M139" s="13"/>
      <c r="N139" s="2"/>
      <c r="O139" s="2"/>
      <c r="P139" s="2"/>
      <c r="Q139" s="41">
        <f>0+Q134</f>
        <v>0</v>
      </c>
      <c r="R139" s="9">
        <f>0+R134</f>
        <v>0</v>
      </c>
      <c r="S139" s="72">
        <f>Q139*(1+J139)+R139</f>
        <v>0</v>
      </c>
    </row>
    <row r="140" thickTop="1" thickBot="1" ht="25" customHeight="1">
      <c r="A140" s="10"/>
      <c r="B140" s="73"/>
      <c r="C140" s="73"/>
      <c r="D140" s="73"/>
      <c r="E140" s="73"/>
      <c r="F140" s="73"/>
      <c r="G140" s="74" t="s">
        <v>98</v>
      </c>
      <c r="H140" s="75">
        <f>0+J134</f>
        <v>0</v>
      </c>
      <c r="I140" s="74" t="s">
        <v>99</v>
      </c>
      <c r="J140" s="76">
        <f>0+J139</f>
        <v>0</v>
      </c>
      <c r="K140" s="74" t="s">
        <v>100</v>
      </c>
      <c r="L140" s="77">
        <f>0+L139</f>
        <v>0</v>
      </c>
      <c r="M140" s="13"/>
      <c r="N140" s="2"/>
      <c r="O140" s="2"/>
      <c r="P140" s="2"/>
      <c r="Q140" s="2"/>
    </row>
    <row r="141" ht="40" customHeight="1">
      <c r="A141" s="10"/>
      <c r="B141" s="82" t="s">
        <v>710</v>
      </c>
      <c r="C141" s="1"/>
      <c r="D141" s="1"/>
      <c r="E141" s="1"/>
      <c r="F141" s="1"/>
      <c r="G141" s="1"/>
      <c r="H141" s="48"/>
      <c r="I141" s="1"/>
      <c r="J141" s="48"/>
      <c r="K141" s="1"/>
      <c r="L141" s="1"/>
      <c r="M141" s="13"/>
      <c r="N141" s="2"/>
      <c r="O141" s="2"/>
      <c r="P141" s="2"/>
      <c r="Q141" s="2"/>
    </row>
    <row r="142">
      <c r="A142" s="10"/>
      <c r="B142" s="49">
        <v>20</v>
      </c>
      <c r="C142" s="50" t="s">
        <v>711</v>
      </c>
      <c r="D142" s="50"/>
      <c r="E142" s="50" t="s">
        <v>712</v>
      </c>
      <c r="F142" s="50" t="s">
        <v>7</v>
      </c>
      <c r="G142" s="51" t="s">
        <v>92</v>
      </c>
      <c r="H142" s="52">
        <v>2</v>
      </c>
      <c r="I142" s="53">
        <v>0</v>
      </c>
      <c r="J142" s="54">
        <f>ROUND(H142*I142,2)</f>
        <v>0</v>
      </c>
      <c r="K142" s="55">
        <v>0.20999999999999999</v>
      </c>
      <c r="L142" s="56">
        <f>ROUND(J142*1.21,2)</f>
        <v>0</v>
      </c>
      <c r="M142" s="13"/>
      <c r="N142" s="2"/>
      <c r="O142" s="2"/>
      <c r="P142" s="2"/>
      <c r="Q142" s="41">
        <f>IF(ISNUMBER(K142),IF(H142&gt;0,IF(I142&gt;0,J142,0),0),0)</f>
        <v>0</v>
      </c>
      <c r="R142" s="9">
        <f>IF(ISNUMBER(K142)=FALSE,J142,0)</f>
        <v>0</v>
      </c>
    </row>
    <row r="143">
      <c r="A143" s="10"/>
      <c r="B143" s="57" t="s">
        <v>58</v>
      </c>
      <c r="C143" s="1"/>
      <c r="D143" s="1"/>
      <c r="E143" s="58" t="s">
        <v>713</v>
      </c>
      <c r="F143" s="1"/>
      <c r="G143" s="1"/>
      <c r="H143" s="48"/>
      <c r="I143" s="1"/>
      <c r="J143" s="48"/>
      <c r="K143" s="1"/>
      <c r="L143" s="1"/>
      <c r="M143" s="13"/>
      <c r="N143" s="2"/>
      <c r="O143" s="2"/>
      <c r="P143" s="2"/>
      <c r="Q143" s="2"/>
    </row>
    <row r="144">
      <c r="A144" s="10"/>
      <c r="B144" s="57" t="s">
        <v>60</v>
      </c>
      <c r="C144" s="1"/>
      <c r="D144" s="1"/>
      <c r="E144" s="58" t="s">
        <v>376</v>
      </c>
      <c r="F144" s="1"/>
      <c r="G144" s="1"/>
      <c r="H144" s="48"/>
      <c r="I144" s="1"/>
      <c r="J144" s="48"/>
      <c r="K144" s="1"/>
      <c r="L144" s="1"/>
      <c r="M144" s="13"/>
      <c r="N144" s="2"/>
      <c r="O144" s="2"/>
      <c r="P144" s="2"/>
      <c r="Q144" s="2"/>
    </row>
    <row r="145" ht="277.2">
      <c r="A145" s="10"/>
      <c r="B145" s="57" t="s">
        <v>62</v>
      </c>
      <c r="C145" s="1"/>
      <c r="D145" s="1"/>
      <c r="E145" s="58" t="s">
        <v>714</v>
      </c>
      <c r="F145" s="1"/>
      <c r="G145" s="1"/>
      <c r="H145" s="48"/>
      <c r="I145" s="1"/>
      <c r="J145" s="48"/>
      <c r="K145" s="1"/>
      <c r="L145" s="1"/>
      <c r="M145" s="13"/>
      <c r="N145" s="2"/>
      <c r="O145" s="2"/>
      <c r="P145" s="2"/>
      <c r="Q145" s="2"/>
    </row>
    <row r="146" thickBot="1" ht="13.95">
      <c r="A146" s="10"/>
      <c r="B146" s="59" t="s">
        <v>64</v>
      </c>
      <c r="C146" s="30"/>
      <c r="D146" s="30"/>
      <c r="E146" s="60" t="s">
        <v>65</v>
      </c>
      <c r="F146" s="30"/>
      <c r="G146" s="30"/>
      <c r="H146" s="61"/>
      <c r="I146" s="30"/>
      <c r="J146" s="61"/>
      <c r="K146" s="30"/>
      <c r="L146" s="30"/>
      <c r="M146" s="13"/>
      <c r="N146" s="2"/>
      <c r="O146" s="2"/>
      <c r="P146" s="2"/>
      <c r="Q146" s="2"/>
    </row>
    <row r="147" thickTop="1" thickBot="1" ht="25" customHeight="1">
      <c r="A147" s="10"/>
      <c r="B147" s="1"/>
      <c r="C147" s="67">
        <v>8</v>
      </c>
      <c r="D147" s="1"/>
      <c r="E147" s="67" t="s">
        <v>667</v>
      </c>
      <c r="F147" s="1"/>
      <c r="G147" s="68" t="s">
        <v>95</v>
      </c>
      <c r="H147" s="69">
        <f>0+J142</f>
        <v>0</v>
      </c>
      <c r="I147" s="68" t="s">
        <v>96</v>
      </c>
      <c r="J147" s="70">
        <f>(L147-H147)</f>
        <v>0</v>
      </c>
      <c r="K147" s="68" t="s">
        <v>97</v>
      </c>
      <c r="L147" s="71">
        <f>ROUND((0+J142)*1.21,2)</f>
        <v>0</v>
      </c>
      <c r="M147" s="13"/>
      <c r="N147" s="2"/>
      <c r="O147" s="2"/>
      <c r="P147" s="2"/>
      <c r="Q147" s="41">
        <f>0+Q142</f>
        <v>0</v>
      </c>
      <c r="R147" s="9">
        <f>0+R142</f>
        <v>0</v>
      </c>
      <c r="S147" s="72">
        <f>Q147*(1+J147)+R147</f>
        <v>0</v>
      </c>
    </row>
    <row r="148" thickTop="1" thickBot="1" ht="25" customHeight="1">
      <c r="A148" s="10"/>
      <c r="B148" s="73"/>
      <c r="C148" s="73"/>
      <c r="D148" s="73"/>
      <c r="E148" s="73"/>
      <c r="F148" s="73"/>
      <c r="G148" s="74" t="s">
        <v>98</v>
      </c>
      <c r="H148" s="75">
        <f>0+J142</f>
        <v>0</v>
      </c>
      <c r="I148" s="74" t="s">
        <v>99</v>
      </c>
      <c r="J148" s="76">
        <f>0+J147</f>
        <v>0</v>
      </c>
      <c r="K148" s="74" t="s">
        <v>100</v>
      </c>
      <c r="L148" s="77">
        <f>0+L147</f>
        <v>0</v>
      </c>
      <c r="M148" s="13"/>
      <c r="N148" s="2"/>
      <c r="O148" s="2"/>
      <c r="P148" s="2"/>
      <c r="Q148" s="2"/>
    </row>
    <row r="149" ht="40" customHeight="1">
      <c r="A149" s="10"/>
      <c r="B149" s="82" t="s">
        <v>319</v>
      </c>
      <c r="C149" s="1"/>
      <c r="D149" s="1"/>
      <c r="E149" s="1"/>
      <c r="F149" s="1"/>
      <c r="G149" s="1"/>
      <c r="H149" s="48"/>
      <c r="I149" s="1"/>
      <c r="J149" s="48"/>
      <c r="K149" s="1"/>
      <c r="L149" s="1"/>
      <c r="M149" s="13"/>
      <c r="N149" s="2"/>
      <c r="O149" s="2"/>
      <c r="P149" s="2"/>
      <c r="Q149" s="2"/>
    </row>
    <row r="150">
      <c r="A150" s="10"/>
      <c r="B150" s="49">
        <v>21</v>
      </c>
      <c r="C150" s="50" t="s">
        <v>356</v>
      </c>
      <c r="D150" s="50" t="s">
        <v>109</v>
      </c>
      <c r="E150" s="50" t="s">
        <v>357</v>
      </c>
      <c r="F150" s="50" t="s">
        <v>7</v>
      </c>
      <c r="G150" s="51" t="s">
        <v>163</v>
      </c>
      <c r="H150" s="52">
        <v>89</v>
      </c>
      <c r="I150" s="53">
        <v>0</v>
      </c>
      <c r="J150" s="54">
        <f>ROUND(H150*I150,2)</f>
        <v>0</v>
      </c>
      <c r="K150" s="55">
        <v>0.20999999999999999</v>
      </c>
      <c r="L150" s="56">
        <f>ROUND(J150*1.21,2)</f>
        <v>0</v>
      </c>
      <c r="M150" s="13"/>
      <c r="N150" s="2"/>
      <c r="O150" s="2"/>
      <c r="P150" s="2"/>
      <c r="Q150" s="41">
        <f>IF(ISNUMBER(K150),IF(H150&gt;0,IF(I150&gt;0,J150,0),0),0)</f>
        <v>0</v>
      </c>
      <c r="R150" s="9">
        <f>IF(ISNUMBER(K150)=FALSE,J150,0)</f>
        <v>0</v>
      </c>
    </row>
    <row r="151" ht="26.4">
      <c r="A151" s="10"/>
      <c r="B151" s="57" t="s">
        <v>58</v>
      </c>
      <c r="C151" s="1"/>
      <c r="D151" s="1"/>
      <c r="E151" s="58" t="s">
        <v>715</v>
      </c>
      <c r="F151" s="1"/>
      <c r="G151" s="1"/>
      <c r="H151" s="48"/>
      <c r="I151" s="1"/>
      <c r="J151" s="48"/>
      <c r="K151" s="1"/>
      <c r="L151" s="1"/>
      <c r="M151" s="13"/>
      <c r="N151" s="2"/>
      <c r="O151" s="2"/>
      <c r="P151" s="2"/>
      <c r="Q151" s="2"/>
    </row>
    <row r="152">
      <c r="A152" s="10"/>
      <c r="B152" s="57" t="s">
        <v>60</v>
      </c>
      <c r="C152" s="1"/>
      <c r="D152" s="1"/>
      <c r="E152" s="58" t="s">
        <v>716</v>
      </c>
      <c r="F152" s="1"/>
      <c r="G152" s="1"/>
      <c r="H152" s="48"/>
      <c r="I152" s="1"/>
      <c r="J152" s="48"/>
      <c r="K152" s="1"/>
      <c r="L152" s="1"/>
      <c r="M152" s="13"/>
      <c r="N152" s="2"/>
      <c r="O152" s="2"/>
      <c r="P152" s="2"/>
      <c r="Q152" s="2"/>
    </row>
    <row r="153" ht="39.6">
      <c r="A153" s="10"/>
      <c r="B153" s="57" t="s">
        <v>62</v>
      </c>
      <c r="C153" s="1"/>
      <c r="D153" s="1"/>
      <c r="E153" s="58" t="s">
        <v>360</v>
      </c>
      <c r="F153" s="1"/>
      <c r="G153" s="1"/>
      <c r="H153" s="48"/>
      <c r="I153" s="1"/>
      <c r="J153" s="48"/>
      <c r="K153" s="1"/>
      <c r="L153" s="1"/>
      <c r="M153" s="13"/>
      <c r="N153" s="2"/>
      <c r="O153" s="2"/>
      <c r="P153" s="2"/>
      <c r="Q153" s="2"/>
    </row>
    <row r="154" thickBot="1" ht="13.95">
      <c r="A154" s="10"/>
      <c r="B154" s="59" t="s">
        <v>64</v>
      </c>
      <c r="C154" s="30"/>
      <c r="D154" s="30"/>
      <c r="E154" s="60" t="s">
        <v>65</v>
      </c>
      <c r="F154" s="30"/>
      <c r="G154" s="30"/>
      <c r="H154" s="61"/>
      <c r="I154" s="30"/>
      <c r="J154" s="61"/>
      <c r="K154" s="30"/>
      <c r="L154" s="30"/>
      <c r="M154" s="13"/>
      <c r="N154" s="2"/>
      <c r="O154" s="2"/>
      <c r="P154" s="2"/>
      <c r="Q154" s="2"/>
    </row>
    <row r="155" thickTop="1" ht="13.95">
      <c r="A155" s="10"/>
      <c r="B155" s="49">
        <v>22</v>
      </c>
      <c r="C155" s="50" t="s">
        <v>356</v>
      </c>
      <c r="D155" s="50" t="s">
        <v>115</v>
      </c>
      <c r="E155" s="50" t="s">
        <v>357</v>
      </c>
      <c r="F155" s="50" t="s">
        <v>7</v>
      </c>
      <c r="G155" s="51" t="s">
        <v>163</v>
      </c>
      <c r="H155" s="62">
        <v>26</v>
      </c>
      <c r="I155" s="63">
        <v>0</v>
      </c>
      <c r="J155" s="64">
        <f>ROUND(H155*I155,2)</f>
        <v>0</v>
      </c>
      <c r="K155" s="65">
        <v>0.20999999999999999</v>
      </c>
      <c r="L155" s="66">
        <f>ROUND(J155*1.21,2)</f>
        <v>0</v>
      </c>
      <c r="M155" s="13"/>
      <c r="N155" s="2"/>
      <c r="O155" s="2"/>
      <c r="P155" s="2"/>
      <c r="Q155" s="41">
        <f>IF(ISNUMBER(K155),IF(H155&gt;0,IF(I155&gt;0,J155,0),0),0)</f>
        <v>0</v>
      </c>
      <c r="R155" s="9">
        <f>IF(ISNUMBER(K155)=FALSE,J155,0)</f>
        <v>0</v>
      </c>
    </row>
    <row r="156" ht="26.4">
      <c r="A156" s="10"/>
      <c r="B156" s="57" t="s">
        <v>58</v>
      </c>
      <c r="C156" s="1"/>
      <c r="D156" s="1"/>
      <c r="E156" s="58" t="s">
        <v>717</v>
      </c>
      <c r="F156" s="1"/>
      <c r="G156" s="1"/>
      <c r="H156" s="48"/>
      <c r="I156" s="1"/>
      <c r="J156" s="48"/>
      <c r="K156" s="1"/>
      <c r="L156" s="1"/>
      <c r="M156" s="13"/>
      <c r="N156" s="2"/>
      <c r="O156" s="2"/>
      <c r="P156" s="2"/>
      <c r="Q156" s="2"/>
    </row>
    <row r="157">
      <c r="A157" s="10"/>
      <c r="B157" s="57" t="s">
        <v>60</v>
      </c>
      <c r="C157" s="1"/>
      <c r="D157" s="1"/>
      <c r="E157" s="58" t="s">
        <v>718</v>
      </c>
      <c r="F157" s="1"/>
      <c r="G157" s="1"/>
      <c r="H157" s="48"/>
      <c r="I157" s="1"/>
      <c r="J157" s="48"/>
      <c r="K157" s="1"/>
      <c r="L157" s="1"/>
      <c r="M157" s="13"/>
      <c r="N157" s="2"/>
      <c r="O157" s="2"/>
      <c r="P157" s="2"/>
      <c r="Q157" s="2"/>
    </row>
    <row r="158" ht="39.6">
      <c r="A158" s="10"/>
      <c r="B158" s="57" t="s">
        <v>62</v>
      </c>
      <c r="C158" s="1"/>
      <c r="D158" s="1"/>
      <c r="E158" s="58" t="s">
        <v>360</v>
      </c>
      <c r="F158" s="1"/>
      <c r="G158" s="1"/>
      <c r="H158" s="48"/>
      <c r="I158" s="1"/>
      <c r="J158" s="48"/>
      <c r="K158" s="1"/>
      <c r="L158" s="1"/>
      <c r="M158" s="13"/>
      <c r="N158" s="2"/>
      <c r="O158" s="2"/>
      <c r="P158" s="2"/>
      <c r="Q158" s="2"/>
    </row>
    <row r="159" thickBot="1" ht="13.95">
      <c r="A159" s="10"/>
      <c r="B159" s="59" t="s">
        <v>64</v>
      </c>
      <c r="C159" s="30"/>
      <c r="D159" s="30"/>
      <c r="E159" s="60" t="s">
        <v>65</v>
      </c>
      <c r="F159" s="30"/>
      <c r="G159" s="30"/>
      <c r="H159" s="61"/>
      <c r="I159" s="30"/>
      <c r="J159" s="61"/>
      <c r="K159" s="30"/>
      <c r="L159" s="30"/>
      <c r="M159" s="13"/>
      <c r="N159" s="2"/>
      <c r="O159" s="2"/>
      <c r="P159" s="2"/>
      <c r="Q159" s="2"/>
    </row>
    <row r="160" thickTop="1" ht="13.95">
      <c r="A160" s="10"/>
      <c r="B160" s="49">
        <v>23</v>
      </c>
      <c r="C160" s="50" t="s">
        <v>356</v>
      </c>
      <c r="D160" s="50" t="s">
        <v>119</v>
      </c>
      <c r="E160" s="50" t="s">
        <v>357</v>
      </c>
      <c r="F160" s="50" t="s">
        <v>7</v>
      </c>
      <c r="G160" s="51" t="s">
        <v>163</v>
      </c>
      <c r="H160" s="62">
        <v>63</v>
      </c>
      <c r="I160" s="63">
        <v>0</v>
      </c>
      <c r="J160" s="64">
        <f>ROUND(H160*I160,2)</f>
        <v>0</v>
      </c>
      <c r="K160" s="65">
        <v>0.20999999999999999</v>
      </c>
      <c r="L160" s="66">
        <f>ROUND(J160*1.21,2)</f>
        <v>0</v>
      </c>
      <c r="M160" s="13"/>
      <c r="N160" s="2"/>
      <c r="O160" s="2"/>
      <c r="P160" s="2"/>
      <c r="Q160" s="41">
        <f>IF(ISNUMBER(K160),IF(H160&gt;0,IF(I160&gt;0,J160,0),0),0)</f>
        <v>0</v>
      </c>
      <c r="R160" s="9">
        <f>IF(ISNUMBER(K160)=FALSE,J160,0)</f>
        <v>0</v>
      </c>
    </row>
    <row r="161" ht="26.4">
      <c r="A161" s="10"/>
      <c r="B161" s="57" t="s">
        <v>58</v>
      </c>
      <c r="C161" s="1"/>
      <c r="D161" s="1"/>
      <c r="E161" s="58" t="s">
        <v>719</v>
      </c>
      <c r="F161" s="1"/>
      <c r="G161" s="1"/>
      <c r="H161" s="48"/>
      <c r="I161" s="1"/>
      <c r="J161" s="48"/>
      <c r="K161" s="1"/>
      <c r="L161" s="1"/>
      <c r="M161" s="13"/>
      <c r="N161" s="2"/>
      <c r="O161" s="2"/>
      <c r="P161" s="2"/>
      <c r="Q161" s="2"/>
    </row>
    <row r="162">
      <c r="A162" s="10"/>
      <c r="B162" s="57" t="s">
        <v>60</v>
      </c>
      <c r="C162" s="1"/>
      <c r="D162" s="1"/>
      <c r="E162" s="58" t="s">
        <v>720</v>
      </c>
      <c r="F162" s="1"/>
      <c r="G162" s="1"/>
      <c r="H162" s="48"/>
      <c r="I162" s="1"/>
      <c r="J162" s="48"/>
      <c r="K162" s="1"/>
      <c r="L162" s="1"/>
      <c r="M162" s="13"/>
      <c r="N162" s="2"/>
      <c r="O162" s="2"/>
      <c r="P162" s="2"/>
      <c r="Q162" s="2"/>
    </row>
    <row r="163" ht="39.6">
      <c r="A163" s="10"/>
      <c r="B163" s="57" t="s">
        <v>62</v>
      </c>
      <c r="C163" s="1"/>
      <c r="D163" s="1"/>
      <c r="E163" s="58" t="s">
        <v>360</v>
      </c>
      <c r="F163" s="1"/>
      <c r="G163" s="1"/>
      <c r="H163" s="48"/>
      <c r="I163" s="1"/>
      <c r="J163" s="48"/>
      <c r="K163" s="1"/>
      <c r="L163" s="1"/>
      <c r="M163" s="13"/>
      <c r="N163" s="2"/>
      <c r="O163" s="2"/>
      <c r="P163" s="2"/>
      <c r="Q163" s="2"/>
    </row>
    <row r="164" thickBot="1" ht="13.95">
      <c r="A164" s="10"/>
      <c r="B164" s="59" t="s">
        <v>64</v>
      </c>
      <c r="C164" s="30"/>
      <c r="D164" s="30"/>
      <c r="E164" s="60" t="s">
        <v>65</v>
      </c>
      <c r="F164" s="30"/>
      <c r="G164" s="30"/>
      <c r="H164" s="61"/>
      <c r="I164" s="30"/>
      <c r="J164" s="61"/>
      <c r="K164" s="30"/>
      <c r="L164" s="30"/>
      <c r="M164" s="13"/>
      <c r="N164" s="2"/>
      <c r="O164" s="2"/>
      <c r="P164" s="2"/>
      <c r="Q164" s="2"/>
    </row>
    <row r="165" thickTop="1" ht="13.95">
      <c r="A165" s="10"/>
      <c r="B165" s="49">
        <v>24</v>
      </c>
      <c r="C165" s="50" t="s">
        <v>356</v>
      </c>
      <c r="D165" s="50" t="s">
        <v>721</v>
      </c>
      <c r="E165" s="50" t="s">
        <v>357</v>
      </c>
      <c r="F165" s="50" t="s">
        <v>7</v>
      </c>
      <c r="G165" s="51" t="s">
        <v>163</v>
      </c>
      <c r="H165" s="62">
        <v>47</v>
      </c>
      <c r="I165" s="63">
        <v>0</v>
      </c>
      <c r="J165" s="64">
        <f>ROUND(H165*I165,2)</f>
        <v>0</v>
      </c>
      <c r="K165" s="65">
        <v>0.20999999999999999</v>
      </c>
      <c r="L165" s="66">
        <f>ROUND(J165*1.21,2)</f>
        <v>0</v>
      </c>
      <c r="M165" s="13"/>
      <c r="N165" s="2"/>
      <c r="O165" s="2"/>
      <c r="P165" s="2"/>
      <c r="Q165" s="41">
        <f>IF(ISNUMBER(K165),IF(H165&gt;0,IF(I165&gt;0,J165,0),0),0)</f>
        <v>0</v>
      </c>
      <c r="R165" s="9">
        <f>IF(ISNUMBER(K165)=FALSE,J165,0)</f>
        <v>0</v>
      </c>
    </row>
    <row r="166" ht="26.4">
      <c r="A166" s="10"/>
      <c r="B166" s="57" t="s">
        <v>58</v>
      </c>
      <c r="C166" s="1"/>
      <c r="D166" s="1"/>
      <c r="E166" s="58" t="s">
        <v>722</v>
      </c>
      <c r="F166" s="1"/>
      <c r="G166" s="1"/>
      <c r="H166" s="48"/>
      <c r="I166" s="1"/>
      <c r="J166" s="48"/>
      <c r="K166" s="1"/>
      <c r="L166" s="1"/>
      <c r="M166" s="13"/>
      <c r="N166" s="2"/>
      <c r="O166" s="2"/>
      <c r="P166" s="2"/>
      <c r="Q166" s="2"/>
    </row>
    <row r="167">
      <c r="A167" s="10"/>
      <c r="B167" s="57" t="s">
        <v>60</v>
      </c>
      <c r="C167" s="1"/>
      <c r="D167" s="1"/>
      <c r="E167" s="58" t="s">
        <v>723</v>
      </c>
      <c r="F167" s="1"/>
      <c r="G167" s="1"/>
      <c r="H167" s="48"/>
      <c r="I167" s="1"/>
      <c r="J167" s="48"/>
      <c r="K167" s="1"/>
      <c r="L167" s="1"/>
      <c r="M167" s="13"/>
      <c r="N167" s="2"/>
      <c r="O167" s="2"/>
      <c r="P167" s="2"/>
      <c r="Q167" s="2"/>
    </row>
    <row r="168" ht="39.6">
      <c r="A168" s="10"/>
      <c r="B168" s="57" t="s">
        <v>62</v>
      </c>
      <c r="C168" s="1"/>
      <c r="D168" s="1"/>
      <c r="E168" s="58" t="s">
        <v>360</v>
      </c>
      <c r="F168" s="1"/>
      <c r="G168" s="1"/>
      <c r="H168" s="48"/>
      <c r="I168" s="1"/>
      <c r="J168" s="48"/>
      <c r="K168" s="1"/>
      <c r="L168" s="1"/>
      <c r="M168" s="13"/>
      <c r="N168" s="2"/>
      <c r="O168" s="2"/>
      <c r="P168" s="2"/>
      <c r="Q168" s="2"/>
    </row>
    <row r="169" thickBot="1" ht="13.95">
      <c r="A169" s="10"/>
      <c r="B169" s="59" t="s">
        <v>64</v>
      </c>
      <c r="C169" s="30"/>
      <c r="D169" s="30"/>
      <c r="E169" s="60" t="s">
        <v>65</v>
      </c>
      <c r="F169" s="30"/>
      <c r="G169" s="30"/>
      <c r="H169" s="61"/>
      <c r="I169" s="30"/>
      <c r="J169" s="61"/>
      <c r="K169" s="30"/>
      <c r="L169" s="30"/>
      <c r="M169" s="13"/>
      <c r="N169" s="2"/>
      <c r="O169" s="2"/>
      <c r="P169" s="2"/>
      <c r="Q169" s="2"/>
    </row>
    <row r="170" thickTop="1" ht="13.95">
      <c r="A170" s="10"/>
      <c r="B170" s="49">
        <v>25</v>
      </c>
      <c r="C170" s="50" t="s">
        <v>724</v>
      </c>
      <c r="D170" s="50" t="s">
        <v>7</v>
      </c>
      <c r="E170" s="50" t="s">
        <v>725</v>
      </c>
      <c r="F170" s="50" t="s">
        <v>7</v>
      </c>
      <c r="G170" s="51" t="s">
        <v>163</v>
      </c>
      <c r="H170" s="62">
        <v>17</v>
      </c>
      <c r="I170" s="63">
        <v>0</v>
      </c>
      <c r="J170" s="64">
        <f>ROUND(H170*I170,2)</f>
        <v>0</v>
      </c>
      <c r="K170" s="65">
        <v>0.20999999999999999</v>
      </c>
      <c r="L170" s="66">
        <f>ROUND(J170*1.21,2)</f>
        <v>0</v>
      </c>
      <c r="M170" s="13"/>
      <c r="N170" s="2"/>
      <c r="O170" s="2"/>
      <c r="P170" s="2"/>
      <c r="Q170" s="41">
        <f>IF(ISNUMBER(K170),IF(H170&gt;0,IF(I170&gt;0,J170,0),0),0)</f>
        <v>0</v>
      </c>
      <c r="R170" s="9">
        <f>IF(ISNUMBER(K170)=FALSE,J170,0)</f>
        <v>0</v>
      </c>
    </row>
    <row r="171" ht="26.4">
      <c r="A171" s="10"/>
      <c r="B171" s="57" t="s">
        <v>58</v>
      </c>
      <c r="C171" s="1"/>
      <c r="D171" s="1"/>
      <c r="E171" s="58" t="s">
        <v>726</v>
      </c>
      <c r="F171" s="1"/>
      <c r="G171" s="1"/>
      <c r="H171" s="48"/>
      <c r="I171" s="1"/>
      <c r="J171" s="48"/>
      <c r="K171" s="1"/>
      <c r="L171" s="1"/>
      <c r="M171" s="13"/>
      <c r="N171" s="2"/>
      <c r="O171" s="2"/>
      <c r="P171" s="2"/>
      <c r="Q171" s="2"/>
    </row>
    <row r="172">
      <c r="A172" s="10"/>
      <c r="B172" s="57" t="s">
        <v>60</v>
      </c>
      <c r="C172" s="1"/>
      <c r="D172" s="1"/>
      <c r="E172" s="58" t="s">
        <v>727</v>
      </c>
      <c r="F172" s="1"/>
      <c r="G172" s="1"/>
      <c r="H172" s="48"/>
      <c r="I172" s="1"/>
      <c r="J172" s="48"/>
      <c r="K172" s="1"/>
      <c r="L172" s="1"/>
      <c r="M172" s="13"/>
      <c r="N172" s="2"/>
      <c r="O172" s="2"/>
      <c r="P172" s="2"/>
      <c r="Q172" s="2"/>
    </row>
    <row r="173" ht="66">
      <c r="A173" s="10"/>
      <c r="B173" s="57" t="s">
        <v>62</v>
      </c>
      <c r="C173" s="1"/>
      <c r="D173" s="1"/>
      <c r="E173" s="58" t="s">
        <v>728</v>
      </c>
      <c r="F173" s="1"/>
      <c r="G173" s="1"/>
      <c r="H173" s="48"/>
      <c r="I173" s="1"/>
      <c r="J173" s="48"/>
      <c r="K173" s="1"/>
      <c r="L173" s="1"/>
      <c r="M173" s="13"/>
      <c r="N173" s="2"/>
      <c r="O173" s="2"/>
      <c r="P173" s="2"/>
      <c r="Q173" s="2"/>
    </row>
    <row r="174" thickBot="1" ht="13.95">
      <c r="A174" s="10"/>
      <c r="B174" s="59" t="s">
        <v>64</v>
      </c>
      <c r="C174" s="30"/>
      <c r="D174" s="30"/>
      <c r="E174" s="60" t="s">
        <v>65</v>
      </c>
      <c r="F174" s="30"/>
      <c r="G174" s="30"/>
      <c r="H174" s="61"/>
      <c r="I174" s="30"/>
      <c r="J174" s="61"/>
      <c r="K174" s="30"/>
      <c r="L174" s="30"/>
      <c r="M174" s="13"/>
      <c r="N174" s="2"/>
      <c r="O174" s="2"/>
      <c r="P174" s="2"/>
      <c r="Q174" s="2"/>
    </row>
    <row r="175" thickTop="1" ht="13.95">
      <c r="A175" s="10"/>
      <c r="B175" s="49">
        <v>26</v>
      </c>
      <c r="C175" s="50" t="s">
        <v>729</v>
      </c>
      <c r="D175" s="50" t="s">
        <v>7</v>
      </c>
      <c r="E175" s="50" t="s">
        <v>730</v>
      </c>
      <c r="F175" s="50" t="s">
        <v>7</v>
      </c>
      <c r="G175" s="51" t="s">
        <v>124</v>
      </c>
      <c r="H175" s="62">
        <v>10</v>
      </c>
      <c r="I175" s="63">
        <v>0</v>
      </c>
      <c r="J175" s="64">
        <f>ROUND(H175*I175,2)</f>
        <v>0</v>
      </c>
      <c r="K175" s="65">
        <v>0.20999999999999999</v>
      </c>
      <c r="L175" s="66">
        <f>ROUND(J175*1.21,2)</f>
        <v>0</v>
      </c>
      <c r="M175" s="13"/>
      <c r="N175" s="2"/>
      <c r="O175" s="2"/>
      <c r="P175" s="2"/>
      <c r="Q175" s="41">
        <f>IF(ISNUMBER(K175),IF(H175&gt;0,IF(I175&gt;0,J175,0),0),0)</f>
        <v>0</v>
      </c>
      <c r="R175" s="9">
        <f>IF(ISNUMBER(K175)=FALSE,J175,0)</f>
        <v>0</v>
      </c>
    </row>
    <row r="176" ht="39.6">
      <c r="A176" s="10"/>
      <c r="B176" s="57" t="s">
        <v>58</v>
      </c>
      <c r="C176" s="1"/>
      <c r="D176" s="1"/>
      <c r="E176" s="58" t="s">
        <v>731</v>
      </c>
      <c r="F176" s="1"/>
      <c r="G176" s="1"/>
      <c r="H176" s="48"/>
      <c r="I176" s="1"/>
      <c r="J176" s="48"/>
      <c r="K176" s="1"/>
      <c r="L176" s="1"/>
      <c r="M176" s="13"/>
      <c r="N176" s="2"/>
      <c r="O176" s="2"/>
      <c r="P176" s="2"/>
      <c r="Q176" s="2"/>
    </row>
    <row r="177">
      <c r="A177" s="10"/>
      <c r="B177" s="57" t="s">
        <v>60</v>
      </c>
      <c r="C177" s="1"/>
      <c r="D177" s="1"/>
      <c r="E177" s="58" t="s">
        <v>435</v>
      </c>
      <c r="F177" s="1"/>
      <c r="G177" s="1"/>
      <c r="H177" s="48"/>
      <c r="I177" s="1"/>
      <c r="J177" s="48"/>
      <c r="K177" s="1"/>
      <c r="L177" s="1"/>
      <c r="M177" s="13"/>
      <c r="N177" s="2"/>
      <c r="O177" s="2"/>
      <c r="P177" s="2"/>
      <c r="Q177" s="2"/>
    </row>
    <row r="178" ht="105.6">
      <c r="A178" s="10"/>
      <c r="B178" s="57" t="s">
        <v>62</v>
      </c>
      <c r="C178" s="1"/>
      <c r="D178" s="1"/>
      <c r="E178" s="58" t="s">
        <v>732</v>
      </c>
      <c r="F178" s="1"/>
      <c r="G178" s="1"/>
      <c r="H178" s="48"/>
      <c r="I178" s="1"/>
      <c r="J178" s="48"/>
      <c r="K178" s="1"/>
      <c r="L178" s="1"/>
      <c r="M178" s="13"/>
      <c r="N178" s="2"/>
      <c r="O178" s="2"/>
      <c r="P178" s="2"/>
      <c r="Q178" s="2"/>
    </row>
    <row r="179" thickBot="1" ht="13.95">
      <c r="A179" s="10"/>
      <c r="B179" s="59" t="s">
        <v>64</v>
      </c>
      <c r="C179" s="30"/>
      <c r="D179" s="30"/>
      <c r="E179" s="60" t="s">
        <v>65</v>
      </c>
      <c r="F179" s="30"/>
      <c r="G179" s="30"/>
      <c r="H179" s="61"/>
      <c r="I179" s="30"/>
      <c r="J179" s="61"/>
      <c r="K179" s="30"/>
      <c r="L179" s="30"/>
      <c r="M179" s="13"/>
      <c r="N179" s="2"/>
      <c r="O179" s="2"/>
      <c r="P179" s="2"/>
      <c r="Q179" s="2"/>
    </row>
    <row r="180" thickTop="1" ht="13.95">
      <c r="A180" s="10"/>
      <c r="B180" s="49">
        <v>27</v>
      </c>
      <c r="C180" s="50" t="s">
        <v>733</v>
      </c>
      <c r="D180" s="50" t="s">
        <v>7</v>
      </c>
      <c r="E180" s="50" t="s">
        <v>734</v>
      </c>
      <c r="F180" s="50" t="s">
        <v>7</v>
      </c>
      <c r="G180" s="51" t="s">
        <v>163</v>
      </c>
      <c r="H180" s="62">
        <v>12</v>
      </c>
      <c r="I180" s="63">
        <v>0</v>
      </c>
      <c r="J180" s="64">
        <f>ROUND(H180*I180,2)</f>
        <v>0</v>
      </c>
      <c r="K180" s="65">
        <v>0.20999999999999999</v>
      </c>
      <c r="L180" s="66">
        <f>ROUND(J180*1.21,2)</f>
        <v>0</v>
      </c>
      <c r="M180" s="13"/>
      <c r="N180" s="2"/>
      <c r="O180" s="2"/>
      <c r="P180" s="2"/>
      <c r="Q180" s="41">
        <f>IF(ISNUMBER(K180),IF(H180&gt;0,IF(I180&gt;0,J180,0),0),0)</f>
        <v>0</v>
      </c>
      <c r="R180" s="9">
        <f>IF(ISNUMBER(K180)=FALSE,J180,0)</f>
        <v>0</v>
      </c>
    </row>
    <row r="181" ht="39.6">
      <c r="A181" s="10"/>
      <c r="B181" s="57" t="s">
        <v>58</v>
      </c>
      <c r="C181" s="1"/>
      <c r="D181" s="1"/>
      <c r="E181" s="58" t="s">
        <v>735</v>
      </c>
      <c r="F181" s="1"/>
      <c r="G181" s="1"/>
      <c r="H181" s="48"/>
      <c r="I181" s="1"/>
      <c r="J181" s="48"/>
      <c r="K181" s="1"/>
      <c r="L181" s="1"/>
      <c r="M181" s="13"/>
      <c r="N181" s="2"/>
      <c r="O181" s="2"/>
      <c r="P181" s="2"/>
      <c r="Q181" s="2"/>
    </row>
    <row r="182">
      <c r="A182" s="10"/>
      <c r="B182" s="57" t="s">
        <v>60</v>
      </c>
      <c r="C182" s="1"/>
      <c r="D182" s="1"/>
      <c r="E182" s="58" t="s">
        <v>736</v>
      </c>
      <c r="F182" s="1"/>
      <c r="G182" s="1"/>
      <c r="H182" s="48"/>
      <c r="I182" s="1"/>
      <c r="J182" s="48"/>
      <c r="K182" s="1"/>
      <c r="L182" s="1"/>
      <c r="M182" s="13"/>
      <c r="N182" s="2"/>
      <c r="O182" s="2"/>
      <c r="P182" s="2"/>
      <c r="Q182" s="2"/>
    </row>
    <row r="183" ht="66">
      <c r="A183" s="10"/>
      <c r="B183" s="57" t="s">
        <v>62</v>
      </c>
      <c r="C183" s="1"/>
      <c r="D183" s="1"/>
      <c r="E183" s="58" t="s">
        <v>737</v>
      </c>
      <c r="F183" s="1"/>
      <c r="G183" s="1"/>
      <c r="H183" s="48"/>
      <c r="I183" s="1"/>
      <c r="J183" s="48"/>
      <c r="K183" s="1"/>
      <c r="L183" s="1"/>
      <c r="M183" s="13"/>
      <c r="N183" s="2"/>
      <c r="O183" s="2"/>
      <c r="P183" s="2"/>
      <c r="Q183" s="2"/>
    </row>
    <row r="184" thickBot="1" ht="13.95">
      <c r="A184" s="10"/>
      <c r="B184" s="59" t="s">
        <v>64</v>
      </c>
      <c r="C184" s="30"/>
      <c r="D184" s="30"/>
      <c r="E184" s="60" t="s">
        <v>65</v>
      </c>
      <c r="F184" s="30"/>
      <c r="G184" s="30"/>
      <c r="H184" s="61"/>
      <c r="I184" s="30"/>
      <c r="J184" s="61"/>
      <c r="K184" s="30"/>
      <c r="L184" s="30"/>
      <c r="M184" s="13"/>
      <c r="N184" s="2"/>
      <c r="O184" s="2"/>
      <c r="P184" s="2"/>
      <c r="Q184" s="2"/>
    </row>
    <row r="185" thickTop="1" thickBot="1" ht="25" customHeight="1">
      <c r="A185" s="10"/>
      <c r="B185" s="1"/>
      <c r="C185" s="67">
        <v>9</v>
      </c>
      <c r="D185" s="1"/>
      <c r="E185" s="67" t="s">
        <v>107</v>
      </c>
      <c r="F185" s="1"/>
      <c r="G185" s="68" t="s">
        <v>95</v>
      </c>
      <c r="H185" s="69">
        <f>J150+J155+J160+J165+J170+J175+J180</f>
        <v>0</v>
      </c>
      <c r="I185" s="68" t="s">
        <v>96</v>
      </c>
      <c r="J185" s="70">
        <f>(L185-H185)</f>
        <v>0</v>
      </c>
      <c r="K185" s="68" t="s">
        <v>97</v>
      </c>
      <c r="L185" s="71">
        <f>ROUND((J150+J155+J160+J165+J170+J175+J180)*1.21,2)</f>
        <v>0</v>
      </c>
      <c r="M185" s="13"/>
      <c r="N185" s="2"/>
      <c r="O185" s="2"/>
      <c r="P185" s="2"/>
      <c r="Q185" s="41">
        <f>0+Q150+Q155+Q160+Q165+Q170+Q175+Q180</f>
        <v>0</v>
      </c>
      <c r="R185" s="9">
        <f>0+R150+R155+R160+R165+R170+R175+R180</f>
        <v>0</v>
      </c>
      <c r="S185" s="72">
        <f>Q185*(1+J185)+R185</f>
        <v>0</v>
      </c>
    </row>
    <row r="186" thickTop="1" thickBot="1" ht="25" customHeight="1">
      <c r="A186" s="10"/>
      <c r="B186" s="73"/>
      <c r="C186" s="73"/>
      <c r="D186" s="73"/>
      <c r="E186" s="73"/>
      <c r="F186" s="73"/>
      <c r="G186" s="74" t="s">
        <v>98</v>
      </c>
      <c r="H186" s="75">
        <f>0+J150+J155+J160+J165+J170+J175+J180</f>
        <v>0</v>
      </c>
      <c r="I186" s="74" t="s">
        <v>99</v>
      </c>
      <c r="J186" s="76">
        <f>0+J185</f>
        <v>0</v>
      </c>
      <c r="K186" s="74" t="s">
        <v>100</v>
      </c>
      <c r="L186" s="77">
        <f>0+L185</f>
        <v>0</v>
      </c>
      <c r="M186" s="13"/>
      <c r="N186" s="2"/>
      <c r="O186" s="2"/>
      <c r="P186" s="2"/>
      <c r="Q186" s="2"/>
    </row>
    <row r="187">
      <c r="A187" s="14"/>
      <c r="B187" s="4"/>
      <c r="C187" s="4"/>
      <c r="D187" s="4"/>
      <c r="E187" s="4"/>
      <c r="F187" s="4"/>
      <c r="G187" s="4"/>
      <c r="H187" s="78"/>
      <c r="I187" s="4"/>
      <c r="J187" s="78"/>
      <c r="K187" s="4"/>
      <c r="L187" s="4"/>
      <c r="M187" s="15"/>
      <c r="N187" s="2"/>
      <c r="O187" s="2"/>
      <c r="P187" s="2"/>
      <c r="Q187" s="2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2"/>
      <c r="O188" s="2"/>
      <c r="P188" s="2"/>
      <c r="Q188" s="2"/>
    </row>
  </sheetData>
  <mergeCells count="13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43:D43"/>
    <mergeCell ref="B44:D44"/>
    <mergeCell ref="B45:D45"/>
    <mergeCell ref="B46:D46"/>
    <mergeCell ref="B49:L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102:L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5:L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3:L133"/>
    <mergeCell ref="B135:D135"/>
    <mergeCell ref="B136:D136"/>
    <mergeCell ref="B137:D137"/>
    <mergeCell ref="B138:D138"/>
    <mergeCell ref="B141:L141"/>
    <mergeCell ref="B143:D143"/>
    <mergeCell ref="B144:D144"/>
    <mergeCell ref="B145:D145"/>
    <mergeCell ref="B146:D146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49:L149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0+(H40+H68+H76+H139+H147)</f>
        <v>0</v>
      </c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38</v>
      </c>
      <c r="B10" s="1"/>
      <c r="C10" s="17"/>
      <c r="D10" s="1"/>
      <c r="E10" s="1"/>
      <c r="F10" s="1"/>
      <c r="G10" s="18"/>
      <c r="H10" s="1"/>
      <c r="I10" s="39" t="s">
        <v>39</v>
      </c>
      <c r="J10" s="40">
        <f>0+H41+H69+H77+H140+H148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501</v>
      </c>
      <c r="B11" s="1"/>
      <c r="C11" s="1"/>
      <c r="D11" s="1"/>
      <c r="E11" s="1"/>
      <c r="F11" s="1"/>
      <c r="G11" s="39"/>
      <c r="H11" s="1"/>
      <c r="I11" s="39" t="s">
        <v>41</v>
      </c>
      <c r="J11" s="40">
        <f>ROUND(0+((H40+H68+H76+H139+H147)*1.21),2)</f>
        <v>0</v>
      </c>
      <c r="K11" s="1"/>
      <c r="L11" s="1"/>
      <c r="M11" s="13"/>
      <c r="N11" s="2"/>
      <c r="O11" s="2"/>
      <c r="P11" s="2"/>
      <c r="Q11" s="41">
        <f>IF(SUM(K20:K24)&gt;0,ROUND(SUM(S20:S24)/SUM(K20:K24)-1,8),0)</f>
        <v>0</v>
      </c>
      <c r="R11" s="9">
        <f>AVERAGE(J40,J68,J76,J139,J147)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9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6" t="s">
        <v>42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2" t="s">
        <v>43</v>
      </c>
      <c r="C19" s="42"/>
      <c r="D19" s="42"/>
      <c r="E19" s="42" t="s">
        <v>44</v>
      </c>
      <c r="F19" s="42"/>
      <c r="G19" s="43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4">
        <v>0</v>
      </c>
      <c r="C20" s="1"/>
      <c r="D20" s="1"/>
      <c r="E20" s="45" t="s">
        <v>45</v>
      </c>
      <c r="F20" s="1"/>
      <c r="G20" s="1"/>
      <c r="H20" s="1"/>
      <c r="I20" s="1"/>
      <c r="J20" s="1"/>
      <c r="K20" s="46">
        <f>0+J30+J35</f>
        <v>0</v>
      </c>
      <c r="L20" s="46">
        <f>0+L40</f>
        <v>0</v>
      </c>
      <c r="M20" s="13"/>
      <c r="N20" s="2"/>
      <c r="O20" s="2"/>
      <c r="P20" s="2"/>
      <c r="Q20" s="2"/>
      <c r="S20" s="9">
        <f>S40</f>
        <v>0</v>
      </c>
    </row>
    <row r="21">
      <c r="A21" s="10"/>
      <c r="B21" s="44">
        <v>1</v>
      </c>
      <c r="C21" s="1"/>
      <c r="D21" s="1"/>
      <c r="E21" s="45" t="s">
        <v>102</v>
      </c>
      <c r="F21" s="1"/>
      <c r="G21" s="1"/>
      <c r="H21" s="1"/>
      <c r="I21" s="1"/>
      <c r="J21" s="1"/>
      <c r="K21" s="46">
        <f>0+J43+J48+J53+J58+J63</f>
        <v>0</v>
      </c>
      <c r="L21" s="46">
        <f>0+L68</f>
        <v>0</v>
      </c>
      <c r="M21" s="13"/>
      <c r="N21" s="2"/>
      <c r="O21" s="2"/>
      <c r="P21" s="2"/>
      <c r="Q21" s="2"/>
      <c r="S21" s="9">
        <f>S68</f>
        <v>0</v>
      </c>
    </row>
    <row r="22">
      <c r="A22" s="10"/>
      <c r="B22" s="44">
        <v>4</v>
      </c>
      <c r="C22" s="1"/>
      <c r="D22" s="1"/>
      <c r="E22" s="45" t="s">
        <v>104</v>
      </c>
      <c r="F22" s="1"/>
      <c r="G22" s="1"/>
      <c r="H22" s="1"/>
      <c r="I22" s="1"/>
      <c r="J22" s="1"/>
      <c r="K22" s="46">
        <f>0+J71</f>
        <v>0</v>
      </c>
      <c r="L22" s="46">
        <f>0+L76</f>
        <v>0</v>
      </c>
      <c r="M22" s="13"/>
      <c r="N22" s="2"/>
      <c r="O22" s="2"/>
      <c r="P22" s="2"/>
      <c r="Q22" s="2"/>
      <c r="S22" s="9">
        <f>S76</f>
        <v>0</v>
      </c>
    </row>
    <row r="23">
      <c r="A23" s="10"/>
      <c r="B23" s="44">
        <v>8</v>
      </c>
      <c r="C23" s="1"/>
      <c r="D23" s="1"/>
      <c r="E23" s="45" t="s">
        <v>106</v>
      </c>
      <c r="F23" s="1"/>
      <c r="G23" s="1"/>
      <c r="H23" s="1"/>
      <c r="I23" s="1"/>
      <c r="J23" s="1"/>
      <c r="K23" s="46">
        <f>0+J79+J84+J89+J94+J99+J104+J109+J114+J119+J124+J129+J134</f>
        <v>0</v>
      </c>
      <c r="L23" s="46">
        <f>0+L139</f>
        <v>0</v>
      </c>
      <c r="M23" s="13"/>
      <c r="N23" s="2"/>
      <c r="O23" s="2"/>
      <c r="P23" s="2"/>
      <c r="Q23" s="2"/>
      <c r="S23" s="9">
        <f>S139</f>
        <v>0</v>
      </c>
    </row>
    <row r="24">
      <c r="A24" s="10"/>
      <c r="B24" s="44">
        <v>9</v>
      </c>
      <c r="C24" s="1"/>
      <c r="D24" s="1"/>
      <c r="E24" s="45" t="s">
        <v>107</v>
      </c>
      <c r="F24" s="1"/>
      <c r="G24" s="1"/>
      <c r="H24" s="1"/>
      <c r="I24" s="1"/>
      <c r="J24" s="1"/>
      <c r="K24" s="46">
        <f>0+J142</f>
        <v>0</v>
      </c>
      <c r="L24" s="46">
        <f>0+L147</f>
        <v>0</v>
      </c>
      <c r="M24" s="13"/>
      <c r="N24" s="2"/>
      <c r="O24" s="2"/>
      <c r="P24" s="2"/>
      <c r="Q24" s="2"/>
      <c r="S24" s="9">
        <f>S147</f>
        <v>0</v>
      </c>
    </row>
    <row r="2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6" t="s">
        <v>46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1"/>
      <c r="N27" s="2"/>
      <c r="O27" s="2"/>
      <c r="P27" s="2"/>
      <c r="Q27" s="2"/>
    </row>
    <row r="28" ht="18" customHeight="1">
      <c r="A28" s="10"/>
      <c r="B28" s="42" t="s">
        <v>47</v>
      </c>
      <c r="C28" s="42" t="s">
        <v>43</v>
      </c>
      <c r="D28" s="42" t="s">
        <v>48</v>
      </c>
      <c r="E28" s="42" t="s">
        <v>44</v>
      </c>
      <c r="F28" s="42" t="s">
        <v>49</v>
      </c>
      <c r="G28" s="43" t="s">
        <v>50</v>
      </c>
      <c r="H28" s="23" t="s">
        <v>51</v>
      </c>
      <c r="I28" s="23" t="s">
        <v>52</v>
      </c>
      <c r="J28" s="23" t="s">
        <v>17</v>
      </c>
      <c r="K28" s="43" t="s">
        <v>53</v>
      </c>
      <c r="L28" s="23" t="s">
        <v>18</v>
      </c>
      <c r="M28" s="79"/>
      <c r="N28" s="2"/>
      <c r="O28" s="2"/>
      <c r="P28" s="2"/>
      <c r="Q28" s="2"/>
    </row>
    <row r="29" ht="40" customHeight="1">
      <c r="A29" s="10"/>
      <c r="B29" s="47" t="s">
        <v>54</v>
      </c>
      <c r="C29" s="1"/>
      <c r="D29" s="1"/>
      <c r="E29" s="1"/>
      <c r="F29" s="1"/>
      <c r="G29" s="1"/>
      <c r="H29" s="48"/>
      <c r="I29" s="1"/>
      <c r="J29" s="48"/>
      <c r="K29" s="1"/>
      <c r="L29" s="1"/>
      <c r="M29" s="13"/>
      <c r="N29" s="2"/>
      <c r="O29" s="2"/>
      <c r="P29" s="2"/>
      <c r="Q29" s="2"/>
    </row>
    <row r="30">
      <c r="A30" s="10"/>
      <c r="B30" s="49">
        <v>1</v>
      </c>
      <c r="C30" s="50" t="s">
        <v>108</v>
      </c>
      <c r="D30" s="50" t="s">
        <v>109</v>
      </c>
      <c r="E30" s="50" t="s">
        <v>110</v>
      </c>
      <c r="F30" s="50" t="s">
        <v>7</v>
      </c>
      <c r="G30" s="51" t="s">
        <v>111</v>
      </c>
      <c r="H30" s="52">
        <v>86.129999999999995</v>
      </c>
      <c r="I30" s="53">
        <v>0</v>
      </c>
      <c r="J30" s="54">
        <f>ROUND(H30*I30,2)</f>
        <v>0</v>
      </c>
      <c r="K30" s="55">
        <v>0.20999999999999999</v>
      </c>
      <c r="L30" s="56">
        <f>ROUND(J30*1.21,2)</f>
        <v>0</v>
      </c>
      <c r="M30" s="13"/>
      <c r="N30" s="2"/>
      <c r="O30" s="2"/>
      <c r="P30" s="2"/>
      <c r="Q30" s="41">
        <f>IF(ISNUMBER(K30),IF(H30&gt;0,IF(I30&gt;0,J30,0),0),0)</f>
        <v>0</v>
      </c>
      <c r="R30" s="9">
        <f>IF(ISNUMBER(K30)=FALSE,J30,0)</f>
        <v>0</v>
      </c>
    </row>
    <row r="31">
      <c r="A31" s="10"/>
      <c r="B31" s="57" t="s">
        <v>58</v>
      </c>
      <c r="C31" s="1"/>
      <c r="D31" s="1"/>
      <c r="E31" s="58" t="s">
        <v>502</v>
      </c>
      <c r="F31" s="1"/>
      <c r="G31" s="1"/>
      <c r="H31" s="48"/>
      <c r="I31" s="1"/>
      <c r="J31" s="48"/>
      <c r="K31" s="1"/>
      <c r="L31" s="1"/>
      <c r="M31" s="13"/>
      <c r="N31" s="2"/>
      <c r="O31" s="2"/>
      <c r="P31" s="2"/>
      <c r="Q31" s="2"/>
    </row>
    <row r="32">
      <c r="A32" s="10"/>
      <c r="B32" s="57" t="s">
        <v>60</v>
      </c>
      <c r="C32" s="1"/>
      <c r="D32" s="1"/>
      <c r="E32" s="58" t="s">
        <v>503</v>
      </c>
      <c r="F32" s="1"/>
      <c r="G32" s="1"/>
      <c r="H32" s="48"/>
      <c r="I32" s="1"/>
      <c r="J32" s="48"/>
      <c r="K32" s="1"/>
      <c r="L32" s="1"/>
      <c r="M32" s="13"/>
      <c r="N32" s="2"/>
      <c r="O32" s="2"/>
      <c r="P32" s="2"/>
      <c r="Q32" s="2"/>
    </row>
    <row r="33" ht="52.8">
      <c r="A33" s="10"/>
      <c r="B33" s="57" t="s">
        <v>62</v>
      </c>
      <c r="C33" s="1"/>
      <c r="D33" s="1"/>
      <c r="E33" s="58" t="s">
        <v>114</v>
      </c>
      <c r="F33" s="1"/>
      <c r="G33" s="1"/>
      <c r="H33" s="48"/>
      <c r="I33" s="1"/>
      <c r="J33" s="48"/>
      <c r="K33" s="1"/>
      <c r="L33" s="1"/>
      <c r="M33" s="13"/>
      <c r="N33" s="2"/>
      <c r="O33" s="2"/>
      <c r="P33" s="2"/>
      <c r="Q33" s="2"/>
    </row>
    <row r="34" thickBot="1" ht="13.95">
      <c r="A34" s="10"/>
      <c r="B34" s="59" t="s">
        <v>64</v>
      </c>
      <c r="C34" s="30"/>
      <c r="D34" s="30"/>
      <c r="E34" s="60" t="s">
        <v>65</v>
      </c>
      <c r="F34" s="30"/>
      <c r="G34" s="30"/>
      <c r="H34" s="61"/>
      <c r="I34" s="30"/>
      <c r="J34" s="61"/>
      <c r="K34" s="30"/>
      <c r="L34" s="30"/>
      <c r="M34" s="13"/>
      <c r="N34" s="2"/>
      <c r="O34" s="2"/>
      <c r="P34" s="2"/>
      <c r="Q34" s="2"/>
    </row>
    <row r="35" thickTop="1" ht="13.95">
      <c r="A35" s="10"/>
      <c r="B35" s="49">
        <v>2</v>
      </c>
      <c r="C35" s="50" t="s">
        <v>108</v>
      </c>
      <c r="D35" s="50" t="s">
        <v>115</v>
      </c>
      <c r="E35" s="50" t="s">
        <v>110</v>
      </c>
      <c r="F35" s="50" t="s">
        <v>7</v>
      </c>
      <c r="G35" s="51" t="s">
        <v>111</v>
      </c>
      <c r="H35" s="62">
        <v>0.047</v>
      </c>
      <c r="I35" s="63">
        <v>0</v>
      </c>
      <c r="J35" s="64">
        <f>ROUND(H35*I35,2)</f>
        <v>0</v>
      </c>
      <c r="K35" s="65">
        <v>0.20999999999999999</v>
      </c>
      <c r="L35" s="66">
        <f>ROUND(J35*1.21,2)</f>
        <v>0</v>
      </c>
      <c r="M35" s="13"/>
      <c r="N35" s="2"/>
      <c r="O35" s="2"/>
      <c r="P35" s="2"/>
      <c r="Q35" s="41">
        <f>IF(ISNUMBER(K35),IF(H35&gt;0,IF(I35&gt;0,J35,0),0),0)</f>
        <v>0</v>
      </c>
      <c r="R35" s="9">
        <f>IF(ISNUMBER(K35)=FALSE,J35,0)</f>
        <v>0</v>
      </c>
    </row>
    <row r="36">
      <c r="A36" s="10"/>
      <c r="B36" s="57" t="s">
        <v>58</v>
      </c>
      <c r="C36" s="1"/>
      <c r="D36" s="1"/>
      <c r="E36" s="58" t="s">
        <v>504</v>
      </c>
      <c r="F36" s="1"/>
      <c r="G36" s="1"/>
      <c r="H36" s="48"/>
      <c r="I36" s="1"/>
      <c r="J36" s="48"/>
      <c r="K36" s="1"/>
      <c r="L36" s="1"/>
      <c r="M36" s="13"/>
      <c r="N36" s="2"/>
      <c r="O36" s="2"/>
      <c r="P36" s="2"/>
      <c r="Q36" s="2"/>
    </row>
    <row r="37">
      <c r="A37" s="10"/>
      <c r="B37" s="57" t="s">
        <v>60</v>
      </c>
      <c r="C37" s="1"/>
      <c r="D37" s="1"/>
      <c r="E37" s="58" t="s">
        <v>505</v>
      </c>
      <c r="F37" s="1"/>
      <c r="G37" s="1"/>
      <c r="H37" s="48"/>
      <c r="I37" s="1"/>
      <c r="J37" s="48"/>
      <c r="K37" s="1"/>
      <c r="L37" s="1"/>
      <c r="M37" s="13"/>
      <c r="N37" s="2"/>
      <c r="O37" s="2"/>
      <c r="P37" s="2"/>
      <c r="Q37" s="2"/>
    </row>
    <row r="38">
      <c r="A38" s="10"/>
      <c r="B38" s="57" t="s">
        <v>62</v>
      </c>
      <c r="C38" s="1"/>
      <c r="D38" s="1"/>
      <c r="E38" s="58" t="s">
        <v>118</v>
      </c>
      <c r="F38" s="1"/>
      <c r="G38" s="1"/>
      <c r="H38" s="48"/>
      <c r="I38" s="1"/>
      <c r="J38" s="48"/>
      <c r="K38" s="1"/>
      <c r="L38" s="1"/>
      <c r="M38" s="13"/>
      <c r="N38" s="2"/>
      <c r="O38" s="2"/>
      <c r="P38" s="2"/>
      <c r="Q38" s="2"/>
    </row>
    <row r="39" thickBot="1" ht="13.95">
      <c r="A39" s="10"/>
      <c r="B39" s="59" t="s">
        <v>64</v>
      </c>
      <c r="C39" s="30"/>
      <c r="D39" s="30"/>
      <c r="E39" s="60" t="s">
        <v>65</v>
      </c>
      <c r="F39" s="30"/>
      <c r="G39" s="30"/>
      <c r="H39" s="61"/>
      <c r="I39" s="30"/>
      <c r="J39" s="61"/>
      <c r="K39" s="30"/>
      <c r="L39" s="30"/>
      <c r="M39" s="13"/>
      <c r="N39" s="2"/>
      <c r="O39" s="2"/>
      <c r="P39" s="2"/>
      <c r="Q39" s="2"/>
    </row>
    <row r="40" thickTop="1" thickBot="1" ht="25" customHeight="1">
      <c r="A40" s="10"/>
      <c r="B40" s="1"/>
      <c r="C40" s="67">
        <v>0</v>
      </c>
      <c r="D40" s="1"/>
      <c r="E40" s="67" t="s">
        <v>45</v>
      </c>
      <c r="F40" s="1"/>
      <c r="G40" s="68" t="s">
        <v>95</v>
      </c>
      <c r="H40" s="69">
        <f>J30+J35</f>
        <v>0</v>
      </c>
      <c r="I40" s="68" t="s">
        <v>96</v>
      </c>
      <c r="J40" s="70">
        <f>(L40-H40)</f>
        <v>0</v>
      </c>
      <c r="K40" s="68" t="s">
        <v>97</v>
      </c>
      <c r="L40" s="71">
        <f>ROUND((J30+J35)*1.21,2)</f>
        <v>0</v>
      </c>
      <c r="M40" s="13"/>
      <c r="N40" s="2"/>
      <c r="O40" s="2"/>
      <c r="P40" s="2"/>
      <c r="Q40" s="41">
        <f>0+Q30+Q35</f>
        <v>0</v>
      </c>
      <c r="R40" s="9">
        <f>0+R30+R35</f>
        <v>0</v>
      </c>
      <c r="S40" s="72">
        <f>Q40*(1+J40)+R40</f>
        <v>0</v>
      </c>
    </row>
    <row r="41" thickTop="1" thickBot="1" ht="25" customHeight="1">
      <c r="A41" s="10"/>
      <c r="B41" s="73"/>
      <c r="C41" s="73"/>
      <c r="D41" s="73"/>
      <c r="E41" s="73"/>
      <c r="F41" s="73"/>
      <c r="G41" s="74" t="s">
        <v>98</v>
      </c>
      <c r="H41" s="75">
        <f>0+J30+J35</f>
        <v>0</v>
      </c>
      <c r="I41" s="74" t="s">
        <v>99</v>
      </c>
      <c r="J41" s="76">
        <f>0+J40</f>
        <v>0</v>
      </c>
      <c r="K41" s="74" t="s">
        <v>100</v>
      </c>
      <c r="L41" s="77">
        <f>0+L40</f>
        <v>0</v>
      </c>
      <c r="M41" s="13"/>
      <c r="N41" s="2"/>
      <c r="O41" s="2"/>
      <c r="P41" s="2"/>
      <c r="Q41" s="2"/>
    </row>
    <row r="42" ht="40" customHeight="1">
      <c r="A42" s="10"/>
      <c r="B42" s="82" t="s">
        <v>128</v>
      </c>
      <c r="C42" s="1"/>
      <c r="D42" s="1"/>
      <c r="E42" s="1"/>
      <c r="F42" s="1"/>
      <c r="G42" s="1"/>
      <c r="H42" s="48"/>
      <c r="I42" s="1"/>
      <c r="J42" s="48"/>
      <c r="K42" s="1"/>
      <c r="L42" s="1"/>
      <c r="M42" s="13"/>
      <c r="N42" s="2"/>
      <c r="O42" s="2"/>
      <c r="P42" s="2"/>
      <c r="Q42" s="2"/>
    </row>
    <row r="43">
      <c r="A43" s="10"/>
      <c r="B43" s="49">
        <v>3</v>
      </c>
      <c r="C43" s="50" t="s">
        <v>506</v>
      </c>
      <c r="D43" s="50" t="s">
        <v>7</v>
      </c>
      <c r="E43" s="50" t="s">
        <v>507</v>
      </c>
      <c r="F43" s="50" t="s">
        <v>7</v>
      </c>
      <c r="G43" s="51" t="s">
        <v>124</v>
      </c>
      <c r="H43" s="52">
        <v>133.28999999999999</v>
      </c>
      <c r="I43" s="53">
        <v>0</v>
      </c>
      <c r="J43" s="54">
        <f>ROUND(H43*I43,2)</f>
        <v>0</v>
      </c>
      <c r="K43" s="55">
        <v>0.20999999999999999</v>
      </c>
      <c r="L43" s="56">
        <f>ROUND(J43*1.21,2)</f>
        <v>0</v>
      </c>
      <c r="M43" s="13"/>
      <c r="N43" s="2"/>
      <c r="O43" s="2"/>
      <c r="P43" s="2"/>
      <c r="Q43" s="41">
        <f>IF(ISNUMBER(K43),IF(H43&gt;0,IF(I43&gt;0,J43,0),0),0)</f>
        <v>0</v>
      </c>
      <c r="R43" s="9">
        <f>IF(ISNUMBER(K43)=FALSE,J43,0)</f>
        <v>0</v>
      </c>
    </row>
    <row r="44" ht="79.2">
      <c r="A44" s="10"/>
      <c r="B44" s="57" t="s">
        <v>58</v>
      </c>
      <c r="C44" s="1"/>
      <c r="D44" s="1"/>
      <c r="E44" s="58" t="s">
        <v>508</v>
      </c>
      <c r="F44" s="1"/>
      <c r="G44" s="1"/>
      <c r="H44" s="48"/>
      <c r="I44" s="1"/>
      <c r="J44" s="48"/>
      <c r="K44" s="1"/>
      <c r="L44" s="1"/>
      <c r="M44" s="13"/>
      <c r="N44" s="2"/>
      <c r="O44" s="2"/>
      <c r="P44" s="2"/>
      <c r="Q44" s="2"/>
    </row>
    <row r="45" ht="118.8">
      <c r="A45" s="10"/>
      <c r="B45" s="57" t="s">
        <v>60</v>
      </c>
      <c r="C45" s="1"/>
      <c r="D45" s="1"/>
      <c r="E45" s="58" t="s">
        <v>509</v>
      </c>
      <c r="F45" s="1"/>
      <c r="G45" s="1"/>
      <c r="H45" s="48"/>
      <c r="I45" s="1"/>
      <c r="J45" s="48"/>
      <c r="K45" s="1"/>
      <c r="L45" s="1"/>
      <c r="M45" s="13"/>
      <c r="N45" s="2"/>
      <c r="O45" s="2"/>
      <c r="P45" s="2"/>
      <c r="Q45" s="2"/>
    </row>
    <row r="46" ht="330">
      <c r="A46" s="10"/>
      <c r="B46" s="57" t="s">
        <v>62</v>
      </c>
      <c r="C46" s="1"/>
      <c r="D46" s="1"/>
      <c r="E46" s="58" t="s">
        <v>510</v>
      </c>
      <c r="F46" s="1"/>
      <c r="G46" s="1"/>
      <c r="H46" s="48"/>
      <c r="I46" s="1"/>
      <c r="J46" s="48"/>
      <c r="K46" s="1"/>
      <c r="L46" s="1"/>
      <c r="M46" s="13"/>
      <c r="N46" s="2"/>
      <c r="O46" s="2"/>
      <c r="P46" s="2"/>
      <c r="Q46" s="2"/>
    </row>
    <row r="47" thickBot="1" ht="13.95">
      <c r="A47" s="10"/>
      <c r="B47" s="59" t="s">
        <v>64</v>
      </c>
      <c r="C47" s="30"/>
      <c r="D47" s="30"/>
      <c r="E47" s="60" t="s">
        <v>65</v>
      </c>
      <c r="F47" s="30"/>
      <c r="G47" s="30"/>
      <c r="H47" s="61"/>
      <c r="I47" s="30"/>
      <c r="J47" s="61"/>
      <c r="K47" s="30"/>
      <c r="L47" s="30"/>
      <c r="M47" s="13"/>
      <c r="N47" s="2"/>
      <c r="O47" s="2"/>
      <c r="P47" s="2"/>
      <c r="Q47" s="2"/>
    </row>
    <row r="48" thickTop="1" ht="13.95">
      <c r="A48" s="10"/>
      <c r="B48" s="49">
        <v>4</v>
      </c>
      <c r="C48" s="50" t="s">
        <v>196</v>
      </c>
      <c r="D48" s="50" t="s">
        <v>109</v>
      </c>
      <c r="E48" s="50" t="s">
        <v>197</v>
      </c>
      <c r="F48" s="50" t="s">
        <v>7</v>
      </c>
      <c r="G48" s="51" t="s">
        <v>124</v>
      </c>
      <c r="H48" s="62">
        <v>47.850000000000001</v>
      </c>
      <c r="I48" s="63">
        <v>0</v>
      </c>
      <c r="J48" s="64">
        <f>ROUND(H48*I48,2)</f>
        <v>0</v>
      </c>
      <c r="K48" s="65">
        <v>0.20999999999999999</v>
      </c>
      <c r="L48" s="66">
        <f>ROUND(J48*1.21,2)</f>
        <v>0</v>
      </c>
      <c r="M48" s="13"/>
      <c r="N48" s="2"/>
      <c r="O48" s="2"/>
      <c r="P48" s="2"/>
      <c r="Q48" s="41">
        <f>IF(ISNUMBER(K48),IF(H48&gt;0,IF(I48&gt;0,J48,0),0),0)</f>
        <v>0</v>
      </c>
      <c r="R48" s="9">
        <f>IF(ISNUMBER(K48)=FALSE,J48,0)</f>
        <v>0</v>
      </c>
    </row>
    <row r="49">
      <c r="A49" s="10"/>
      <c r="B49" s="57" t="s">
        <v>58</v>
      </c>
      <c r="C49" s="1"/>
      <c r="D49" s="1"/>
      <c r="E49" s="58" t="s">
        <v>198</v>
      </c>
      <c r="F49" s="1"/>
      <c r="G49" s="1"/>
      <c r="H49" s="48"/>
      <c r="I49" s="1"/>
      <c r="J49" s="48"/>
      <c r="K49" s="1"/>
      <c r="L49" s="1"/>
      <c r="M49" s="13"/>
      <c r="N49" s="2"/>
      <c r="O49" s="2"/>
      <c r="P49" s="2"/>
      <c r="Q49" s="2"/>
    </row>
    <row r="50" ht="26.4">
      <c r="A50" s="10"/>
      <c r="B50" s="57" t="s">
        <v>60</v>
      </c>
      <c r="C50" s="1"/>
      <c r="D50" s="1"/>
      <c r="E50" s="58" t="s">
        <v>511</v>
      </c>
      <c r="F50" s="1"/>
      <c r="G50" s="1"/>
      <c r="H50" s="48"/>
      <c r="I50" s="1"/>
      <c r="J50" s="48"/>
      <c r="K50" s="1"/>
      <c r="L50" s="1"/>
      <c r="M50" s="13"/>
      <c r="N50" s="2"/>
      <c r="O50" s="2"/>
      <c r="P50" s="2"/>
      <c r="Q50" s="2"/>
    </row>
    <row r="51" ht="184.8">
      <c r="A51" s="10"/>
      <c r="B51" s="57" t="s">
        <v>62</v>
      </c>
      <c r="C51" s="1"/>
      <c r="D51" s="1"/>
      <c r="E51" s="58" t="s">
        <v>200</v>
      </c>
      <c r="F51" s="1"/>
      <c r="G51" s="1"/>
      <c r="H51" s="48"/>
      <c r="I51" s="1"/>
      <c r="J51" s="48"/>
      <c r="K51" s="1"/>
      <c r="L51" s="1"/>
      <c r="M51" s="13"/>
      <c r="N51" s="2"/>
      <c r="O51" s="2"/>
      <c r="P51" s="2"/>
      <c r="Q51" s="2"/>
    </row>
    <row r="52" thickBot="1" ht="13.95">
      <c r="A52" s="10"/>
      <c r="B52" s="59" t="s">
        <v>64</v>
      </c>
      <c r="C52" s="30"/>
      <c r="D52" s="30"/>
      <c r="E52" s="60" t="s">
        <v>65</v>
      </c>
      <c r="F52" s="30"/>
      <c r="G52" s="30"/>
      <c r="H52" s="61"/>
      <c r="I52" s="30"/>
      <c r="J52" s="61"/>
      <c r="K52" s="30"/>
      <c r="L52" s="30"/>
      <c r="M52" s="13"/>
      <c r="N52" s="2"/>
      <c r="O52" s="2"/>
      <c r="P52" s="2"/>
      <c r="Q52" s="2"/>
    </row>
    <row r="53" thickTop="1" ht="13.95">
      <c r="A53" s="10"/>
      <c r="B53" s="49">
        <v>5</v>
      </c>
      <c r="C53" s="50" t="s">
        <v>196</v>
      </c>
      <c r="D53" s="50" t="s">
        <v>115</v>
      </c>
      <c r="E53" s="50" t="s">
        <v>197</v>
      </c>
      <c r="F53" s="50" t="s">
        <v>7</v>
      </c>
      <c r="G53" s="51" t="s">
        <v>124</v>
      </c>
      <c r="H53" s="62">
        <v>85.439999999999998</v>
      </c>
      <c r="I53" s="63">
        <v>0</v>
      </c>
      <c r="J53" s="64">
        <f>ROUND(H53*I53,2)</f>
        <v>0</v>
      </c>
      <c r="K53" s="65">
        <v>0.20999999999999999</v>
      </c>
      <c r="L53" s="66">
        <f>ROUND(J53*1.21,2)</f>
        <v>0</v>
      </c>
      <c r="M53" s="13"/>
      <c r="N53" s="2"/>
      <c r="O53" s="2"/>
      <c r="P53" s="2"/>
      <c r="Q53" s="41">
        <f>IF(ISNUMBER(K53),IF(H53&gt;0,IF(I53&gt;0,J53,0),0),0)</f>
        <v>0</v>
      </c>
      <c r="R53" s="9">
        <f>IF(ISNUMBER(K53)=FALSE,J53,0)</f>
        <v>0</v>
      </c>
    </row>
    <row r="54">
      <c r="A54" s="10"/>
      <c r="B54" s="57" t="s">
        <v>58</v>
      </c>
      <c r="C54" s="1"/>
      <c r="D54" s="1"/>
      <c r="E54" s="58" t="s">
        <v>201</v>
      </c>
      <c r="F54" s="1"/>
      <c r="G54" s="1"/>
      <c r="H54" s="48"/>
      <c r="I54" s="1"/>
      <c r="J54" s="48"/>
      <c r="K54" s="1"/>
      <c r="L54" s="1"/>
      <c r="M54" s="13"/>
      <c r="N54" s="2"/>
      <c r="O54" s="2"/>
      <c r="P54" s="2"/>
      <c r="Q54" s="2"/>
    </row>
    <row r="55" ht="26.4">
      <c r="A55" s="10"/>
      <c r="B55" s="57" t="s">
        <v>60</v>
      </c>
      <c r="C55" s="1"/>
      <c r="D55" s="1"/>
      <c r="E55" s="58" t="s">
        <v>512</v>
      </c>
      <c r="F55" s="1"/>
      <c r="G55" s="1"/>
      <c r="H55" s="48"/>
      <c r="I55" s="1"/>
      <c r="J55" s="48"/>
      <c r="K55" s="1"/>
      <c r="L55" s="1"/>
      <c r="M55" s="13"/>
      <c r="N55" s="2"/>
      <c r="O55" s="2"/>
      <c r="P55" s="2"/>
      <c r="Q55" s="2"/>
    </row>
    <row r="56" ht="184.8">
      <c r="A56" s="10"/>
      <c r="B56" s="57" t="s">
        <v>62</v>
      </c>
      <c r="C56" s="1"/>
      <c r="D56" s="1"/>
      <c r="E56" s="58" t="s">
        <v>200</v>
      </c>
      <c r="F56" s="1"/>
      <c r="G56" s="1"/>
      <c r="H56" s="48"/>
      <c r="I56" s="1"/>
      <c r="J56" s="48"/>
      <c r="K56" s="1"/>
      <c r="L56" s="1"/>
      <c r="M56" s="13"/>
      <c r="N56" s="2"/>
      <c r="O56" s="2"/>
      <c r="P56" s="2"/>
      <c r="Q56" s="2"/>
    </row>
    <row r="57" thickBot="1" ht="13.95">
      <c r="A57" s="10"/>
      <c r="B57" s="59" t="s">
        <v>64</v>
      </c>
      <c r="C57" s="30"/>
      <c r="D57" s="30"/>
      <c r="E57" s="60" t="s">
        <v>65</v>
      </c>
      <c r="F57" s="30"/>
      <c r="G57" s="30"/>
      <c r="H57" s="61"/>
      <c r="I57" s="30"/>
      <c r="J57" s="61"/>
      <c r="K57" s="30"/>
      <c r="L57" s="30"/>
      <c r="M57" s="13"/>
      <c r="N57" s="2"/>
      <c r="O57" s="2"/>
      <c r="P57" s="2"/>
      <c r="Q57" s="2"/>
    </row>
    <row r="58" thickTop="1" ht="13.95">
      <c r="A58" s="10"/>
      <c r="B58" s="49">
        <v>6</v>
      </c>
      <c r="C58" s="50" t="s">
        <v>513</v>
      </c>
      <c r="D58" s="50" t="s">
        <v>7</v>
      </c>
      <c r="E58" s="50" t="s">
        <v>514</v>
      </c>
      <c r="F58" s="50" t="s">
        <v>7</v>
      </c>
      <c r="G58" s="51" t="s">
        <v>124</v>
      </c>
      <c r="H58" s="62">
        <v>85.439999999999998</v>
      </c>
      <c r="I58" s="63">
        <v>0</v>
      </c>
      <c r="J58" s="64">
        <f>ROUND(H58*I58,2)</f>
        <v>0</v>
      </c>
      <c r="K58" s="65">
        <v>0.20999999999999999</v>
      </c>
      <c r="L58" s="66">
        <f>ROUND(J58*1.21,2)</f>
        <v>0</v>
      </c>
      <c r="M58" s="13"/>
      <c r="N58" s="2"/>
      <c r="O58" s="2"/>
      <c r="P58" s="2"/>
      <c r="Q58" s="41">
        <f>IF(ISNUMBER(K58),IF(H58&gt;0,IF(I58&gt;0,J58,0),0),0)</f>
        <v>0</v>
      </c>
      <c r="R58" s="9">
        <f>IF(ISNUMBER(K58)=FALSE,J58,0)</f>
        <v>0</v>
      </c>
    </row>
    <row r="59" ht="79.2">
      <c r="A59" s="10"/>
      <c r="B59" s="57" t="s">
        <v>58</v>
      </c>
      <c r="C59" s="1"/>
      <c r="D59" s="1"/>
      <c r="E59" s="58" t="s">
        <v>515</v>
      </c>
      <c r="F59" s="1"/>
      <c r="G59" s="1"/>
      <c r="H59" s="48"/>
      <c r="I59" s="1"/>
      <c r="J59" s="48"/>
      <c r="K59" s="1"/>
      <c r="L59" s="1"/>
      <c r="M59" s="13"/>
      <c r="N59" s="2"/>
      <c r="O59" s="2"/>
      <c r="P59" s="2"/>
      <c r="Q59" s="2"/>
    </row>
    <row r="60" ht="118.8">
      <c r="A60" s="10"/>
      <c r="B60" s="57" t="s">
        <v>60</v>
      </c>
      <c r="C60" s="1"/>
      <c r="D60" s="1"/>
      <c r="E60" s="58" t="s">
        <v>516</v>
      </c>
      <c r="F60" s="1"/>
      <c r="G60" s="1"/>
      <c r="H60" s="48"/>
      <c r="I60" s="1"/>
      <c r="J60" s="48"/>
      <c r="K60" s="1"/>
      <c r="L60" s="1"/>
      <c r="M60" s="13"/>
      <c r="N60" s="2"/>
      <c r="O60" s="2"/>
      <c r="P60" s="2"/>
      <c r="Q60" s="2"/>
    </row>
    <row r="61" ht="224.4">
      <c r="A61" s="10"/>
      <c r="B61" s="57" t="s">
        <v>62</v>
      </c>
      <c r="C61" s="1"/>
      <c r="D61" s="1"/>
      <c r="E61" s="58" t="s">
        <v>517</v>
      </c>
      <c r="F61" s="1"/>
      <c r="G61" s="1"/>
      <c r="H61" s="48"/>
      <c r="I61" s="1"/>
      <c r="J61" s="48"/>
      <c r="K61" s="1"/>
      <c r="L61" s="1"/>
      <c r="M61" s="13"/>
      <c r="N61" s="2"/>
      <c r="O61" s="2"/>
      <c r="P61" s="2"/>
      <c r="Q61" s="2"/>
    </row>
    <row r="62" thickBot="1" ht="13.95">
      <c r="A62" s="10"/>
      <c r="B62" s="59" t="s">
        <v>64</v>
      </c>
      <c r="C62" s="30"/>
      <c r="D62" s="30"/>
      <c r="E62" s="60" t="s">
        <v>65</v>
      </c>
      <c r="F62" s="30"/>
      <c r="G62" s="30"/>
      <c r="H62" s="61"/>
      <c r="I62" s="30"/>
      <c r="J62" s="61"/>
      <c r="K62" s="30"/>
      <c r="L62" s="30"/>
      <c r="M62" s="13"/>
      <c r="N62" s="2"/>
      <c r="O62" s="2"/>
      <c r="P62" s="2"/>
      <c r="Q62" s="2"/>
    </row>
    <row r="63" thickTop="1" ht="13.95">
      <c r="A63" s="10"/>
      <c r="B63" s="49">
        <v>7</v>
      </c>
      <c r="C63" s="50" t="s">
        <v>518</v>
      </c>
      <c r="D63" s="50"/>
      <c r="E63" s="50" t="s">
        <v>519</v>
      </c>
      <c r="F63" s="50" t="s">
        <v>7</v>
      </c>
      <c r="G63" s="51" t="s">
        <v>124</v>
      </c>
      <c r="H63" s="62">
        <v>36.185000000000002</v>
      </c>
      <c r="I63" s="63">
        <v>0</v>
      </c>
      <c r="J63" s="64">
        <f>ROUND(H63*I63,2)</f>
        <v>0</v>
      </c>
      <c r="K63" s="65">
        <v>0.20999999999999999</v>
      </c>
      <c r="L63" s="66">
        <f>ROUND(J63*1.21,2)</f>
        <v>0</v>
      </c>
      <c r="M63" s="13"/>
      <c r="N63" s="2"/>
      <c r="O63" s="2"/>
      <c r="P63" s="2"/>
      <c r="Q63" s="41">
        <f>IF(ISNUMBER(K63),IF(H63&gt;0,IF(I63&gt;0,J63,0),0),0)</f>
        <v>0</v>
      </c>
      <c r="R63" s="9">
        <f>IF(ISNUMBER(K63)=FALSE,J63,0)</f>
        <v>0</v>
      </c>
    </row>
    <row r="64" ht="52.8">
      <c r="A64" s="10"/>
      <c r="B64" s="57" t="s">
        <v>58</v>
      </c>
      <c r="C64" s="1"/>
      <c r="D64" s="1"/>
      <c r="E64" s="58" t="s">
        <v>520</v>
      </c>
      <c r="F64" s="1"/>
      <c r="G64" s="1"/>
      <c r="H64" s="48"/>
      <c r="I64" s="1"/>
      <c r="J64" s="48"/>
      <c r="K64" s="1"/>
      <c r="L64" s="1"/>
      <c r="M64" s="13"/>
      <c r="N64" s="2"/>
      <c r="O64" s="2"/>
      <c r="P64" s="2"/>
      <c r="Q64" s="2"/>
    </row>
    <row r="65" ht="118.8">
      <c r="A65" s="10"/>
      <c r="B65" s="57" t="s">
        <v>60</v>
      </c>
      <c r="C65" s="1"/>
      <c r="D65" s="1"/>
      <c r="E65" s="58" t="s">
        <v>521</v>
      </c>
      <c r="F65" s="1"/>
      <c r="G65" s="1"/>
      <c r="H65" s="48"/>
      <c r="I65" s="1"/>
      <c r="J65" s="48"/>
      <c r="K65" s="1"/>
      <c r="L65" s="1"/>
      <c r="M65" s="13"/>
      <c r="N65" s="2"/>
      <c r="O65" s="2"/>
      <c r="P65" s="2"/>
      <c r="Q65" s="2"/>
    </row>
    <row r="66" ht="330">
      <c r="A66" s="10"/>
      <c r="B66" s="57" t="s">
        <v>62</v>
      </c>
      <c r="C66" s="1"/>
      <c r="D66" s="1"/>
      <c r="E66" s="58" t="s">
        <v>522</v>
      </c>
      <c r="F66" s="1"/>
      <c r="G66" s="1"/>
      <c r="H66" s="48"/>
      <c r="I66" s="1"/>
      <c r="J66" s="48"/>
      <c r="K66" s="1"/>
      <c r="L66" s="1"/>
      <c r="M66" s="13"/>
      <c r="N66" s="2"/>
      <c r="O66" s="2"/>
      <c r="P66" s="2"/>
      <c r="Q66" s="2"/>
    </row>
    <row r="67" thickBot="1" ht="13.95">
      <c r="A67" s="10"/>
      <c r="B67" s="59" t="s">
        <v>64</v>
      </c>
      <c r="C67" s="30"/>
      <c r="D67" s="30"/>
      <c r="E67" s="60" t="s">
        <v>65</v>
      </c>
      <c r="F67" s="30"/>
      <c r="G67" s="30"/>
      <c r="H67" s="61"/>
      <c r="I67" s="30"/>
      <c r="J67" s="61"/>
      <c r="K67" s="30"/>
      <c r="L67" s="30"/>
      <c r="M67" s="13"/>
      <c r="N67" s="2"/>
      <c r="O67" s="2"/>
      <c r="P67" s="2"/>
      <c r="Q67" s="2"/>
    </row>
    <row r="68" thickTop="1" thickBot="1" ht="25" customHeight="1">
      <c r="A68" s="10"/>
      <c r="B68" s="1"/>
      <c r="C68" s="67">
        <v>1</v>
      </c>
      <c r="D68" s="1"/>
      <c r="E68" s="67" t="s">
        <v>102</v>
      </c>
      <c r="F68" s="1"/>
      <c r="G68" s="68" t="s">
        <v>95</v>
      </c>
      <c r="H68" s="69">
        <f>J43+J48+J53+J58+J63</f>
        <v>0</v>
      </c>
      <c r="I68" s="68" t="s">
        <v>96</v>
      </c>
      <c r="J68" s="70">
        <f>(L68-H68)</f>
        <v>0</v>
      </c>
      <c r="K68" s="68" t="s">
        <v>97</v>
      </c>
      <c r="L68" s="71">
        <f>ROUND((J43+J48+J53+J58+J63)*1.21,2)</f>
        <v>0</v>
      </c>
      <c r="M68" s="13"/>
      <c r="N68" s="2"/>
      <c r="O68" s="2"/>
      <c r="P68" s="2"/>
      <c r="Q68" s="41">
        <f>0+Q43+Q48+Q53+Q58+Q63</f>
        <v>0</v>
      </c>
      <c r="R68" s="9">
        <f>0+R43+R48+R53+R58+R63</f>
        <v>0</v>
      </c>
      <c r="S68" s="72">
        <f>Q68*(1+J68)+R68</f>
        <v>0</v>
      </c>
    </row>
    <row r="69" thickTop="1" thickBot="1" ht="25" customHeight="1">
      <c r="A69" s="10"/>
      <c r="B69" s="73"/>
      <c r="C69" s="73"/>
      <c r="D69" s="73"/>
      <c r="E69" s="73"/>
      <c r="F69" s="73"/>
      <c r="G69" s="74" t="s">
        <v>98</v>
      </c>
      <c r="H69" s="75">
        <f>0+J43+J48+J53+J58+J63</f>
        <v>0</v>
      </c>
      <c r="I69" s="74" t="s">
        <v>99</v>
      </c>
      <c r="J69" s="76">
        <f>0+J68</f>
        <v>0</v>
      </c>
      <c r="K69" s="74" t="s">
        <v>100</v>
      </c>
      <c r="L69" s="77">
        <f>0+L68</f>
        <v>0</v>
      </c>
      <c r="M69" s="13"/>
      <c r="N69" s="2"/>
      <c r="O69" s="2"/>
      <c r="P69" s="2"/>
      <c r="Q69" s="2"/>
    </row>
    <row r="70" ht="40" customHeight="1">
      <c r="A70" s="10"/>
      <c r="B70" s="82" t="s">
        <v>245</v>
      </c>
      <c r="C70" s="1"/>
      <c r="D70" s="1"/>
      <c r="E70" s="1"/>
      <c r="F70" s="1"/>
      <c r="G70" s="1"/>
      <c r="H70" s="48"/>
      <c r="I70" s="1"/>
      <c r="J70" s="48"/>
      <c r="K70" s="1"/>
      <c r="L70" s="1"/>
      <c r="M70" s="13"/>
      <c r="N70" s="2"/>
      <c r="O70" s="2"/>
      <c r="P70" s="2"/>
      <c r="Q70" s="2"/>
    </row>
    <row r="71">
      <c r="A71" s="10"/>
      <c r="B71" s="49">
        <v>8</v>
      </c>
      <c r="C71" s="50" t="s">
        <v>256</v>
      </c>
      <c r="D71" s="50" t="s">
        <v>7</v>
      </c>
      <c r="E71" s="50" t="s">
        <v>257</v>
      </c>
      <c r="F71" s="50" t="s">
        <v>7</v>
      </c>
      <c r="G71" s="51" t="s">
        <v>124</v>
      </c>
      <c r="H71" s="52">
        <v>8.4949999999999992</v>
      </c>
      <c r="I71" s="53">
        <v>0</v>
      </c>
      <c r="J71" s="54">
        <f>ROUND(H71*I71,2)</f>
        <v>0</v>
      </c>
      <c r="K71" s="55">
        <v>0.20999999999999999</v>
      </c>
      <c r="L71" s="56">
        <f>ROUND(J71*1.21,2)</f>
        <v>0</v>
      </c>
      <c r="M71" s="13"/>
      <c r="N71" s="2"/>
      <c r="O71" s="2"/>
      <c r="P71" s="2"/>
      <c r="Q71" s="41">
        <f>IF(ISNUMBER(K71),IF(H71&gt;0,IF(I71&gt;0,J71,0),0),0)</f>
        <v>0</v>
      </c>
      <c r="R71" s="9">
        <f>IF(ISNUMBER(K71)=FALSE,J71,0)</f>
        <v>0</v>
      </c>
    </row>
    <row r="72" ht="26.4">
      <c r="A72" s="10"/>
      <c r="B72" s="57" t="s">
        <v>58</v>
      </c>
      <c r="C72" s="1"/>
      <c r="D72" s="1"/>
      <c r="E72" s="58" t="s">
        <v>523</v>
      </c>
      <c r="F72" s="1"/>
      <c r="G72" s="1"/>
      <c r="H72" s="48"/>
      <c r="I72" s="1"/>
      <c r="J72" s="48"/>
      <c r="K72" s="1"/>
      <c r="L72" s="1"/>
      <c r="M72" s="13"/>
      <c r="N72" s="2"/>
      <c r="O72" s="2"/>
      <c r="P72" s="2"/>
      <c r="Q72" s="2"/>
    </row>
    <row r="73" ht="66">
      <c r="A73" s="10"/>
      <c r="B73" s="57" t="s">
        <v>60</v>
      </c>
      <c r="C73" s="1"/>
      <c r="D73" s="1"/>
      <c r="E73" s="58" t="s">
        <v>524</v>
      </c>
      <c r="F73" s="1"/>
      <c r="G73" s="1"/>
      <c r="H73" s="48"/>
      <c r="I73" s="1"/>
      <c r="J73" s="48"/>
      <c r="K73" s="1"/>
      <c r="L73" s="1"/>
      <c r="M73" s="13"/>
      <c r="N73" s="2"/>
      <c r="O73" s="2"/>
      <c r="P73" s="2"/>
      <c r="Q73" s="2"/>
    </row>
    <row r="74" ht="39.6">
      <c r="A74" s="10"/>
      <c r="B74" s="57" t="s">
        <v>62</v>
      </c>
      <c r="C74" s="1"/>
      <c r="D74" s="1"/>
      <c r="E74" s="58" t="s">
        <v>260</v>
      </c>
      <c r="F74" s="1"/>
      <c r="G74" s="1"/>
      <c r="H74" s="48"/>
      <c r="I74" s="1"/>
      <c r="J74" s="48"/>
      <c r="K74" s="1"/>
      <c r="L74" s="1"/>
      <c r="M74" s="13"/>
      <c r="N74" s="2"/>
      <c r="O74" s="2"/>
      <c r="P74" s="2"/>
      <c r="Q74" s="2"/>
    </row>
    <row r="75" thickBot="1" ht="13.95">
      <c r="A75" s="10"/>
      <c r="B75" s="59" t="s">
        <v>64</v>
      </c>
      <c r="C75" s="30"/>
      <c r="D75" s="30"/>
      <c r="E75" s="60" t="s">
        <v>65</v>
      </c>
      <c r="F75" s="30"/>
      <c r="G75" s="30"/>
      <c r="H75" s="61"/>
      <c r="I75" s="30"/>
      <c r="J75" s="61"/>
      <c r="K75" s="30"/>
      <c r="L75" s="30"/>
      <c r="M75" s="13"/>
      <c r="N75" s="2"/>
      <c r="O75" s="2"/>
      <c r="P75" s="2"/>
      <c r="Q75" s="2"/>
    </row>
    <row r="76" thickTop="1" thickBot="1" ht="25" customHeight="1">
      <c r="A76" s="10"/>
      <c r="B76" s="1"/>
      <c r="C76" s="67">
        <v>4</v>
      </c>
      <c r="D76" s="1"/>
      <c r="E76" s="67" t="s">
        <v>104</v>
      </c>
      <c r="F76" s="1"/>
      <c r="G76" s="68" t="s">
        <v>95</v>
      </c>
      <c r="H76" s="69">
        <f>0+J71</f>
        <v>0</v>
      </c>
      <c r="I76" s="68" t="s">
        <v>96</v>
      </c>
      <c r="J76" s="70">
        <f>(L76-H76)</f>
        <v>0</v>
      </c>
      <c r="K76" s="68" t="s">
        <v>97</v>
      </c>
      <c r="L76" s="71">
        <f>ROUND((0+J71)*1.21,2)</f>
        <v>0</v>
      </c>
      <c r="M76" s="13"/>
      <c r="N76" s="2"/>
      <c r="O76" s="2"/>
      <c r="P76" s="2"/>
      <c r="Q76" s="41">
        <f>0+Q71</f>
        <v>0</v>
      </c>
      <c r="R76" s="9">
        <f>0+R71</f>
        <v>0</v>
      </c>
      <c r="S76" s="72">
        <f>Q76*(1+J76)+R76</f>
        <v>0</v>
      </c>
    </row>
    <row r="77" thickTop="1" thickBot="1" ht="25" customHeight="1">
      <c r="A77" s="10"/>
      <c r="B77" s="73"/>
      <c r="C77" s="73"/>
      <c r="D77" s="73"/>
      <c r="E77" s="73"/>
      <c r="F77" s="73"/>
      <c r="G77" s="74" t="s">
        <v>98</v>
      </c>
      <c r="H77" s="75">
        <f>0+J71</f>
        <v>0</v>
      </c>
      <c r="I77" s="74" t="s">
        <v>99</v>
      </c>
      <c r="J77" s="76">
        <f>0+J76</f>
        <v>0</v>
      </c>
      <c r="K77" s="74" t="s">
        <v>100</v>
      </c>
      <c r="L77" s="77">
        <f>0+L76</f>
        <v>0</v>
      </c>
      <c r="M77" s="13"/>
      <c r="N77" s="2"/>
      <c r="O77" s="2"/>
      <c r="P77" s="2"/>
      <c r="Q77" s="2"/>
    </row>
    <row r="78" ht="40" customHeight="1">
      <c r="A78" s="10"/>
      <c r="B78" s="82" t="s">
        <v>306</v>
      </c>
      <c r="C78" s="1"/>
      <c r="D78" s="1"/>
      <c r="E78" s="1"/>
      <c r="F78" s="1"/>
      <c r="G78" s="1"/>
      <c r="H78" s="48"/>
      <c r="I78" s="1"/>
      <c r="J78" s="48"/>
      <c r="K78" s="1"/>
      <c r="L78" s="1"/>
      <c r="M78" s="13"/>
      <c r="N78" s="2"/>
      <c r="O78" s="2"/>
      <c r="P78" s="2"/>
      <c r="Q78" s="2"/>
    </row>
    <row r="79">
      <c r="A79" s="10"/>
      <c r="B79" s="49">
        <v>9</v>
      </c>
      <c r="C79" s="50" t="s">
        <v>525</v>
      </c>
      <c r="D79" s="50" t="s">
        <v>7</v>
      </c>
      <c r="E79" s="50" t="s">
        <v>526</v>
      </c>
      <c r="F79" s="50" t="s">
        <v>7</v>
      </c>
      <c r="G79" s="51" t="s">
        <v>163</v>
      </c>
      <c r="H79" s="52">
        <v>3.25</v>
      </c>
      <c r="I79" s="53">
        <v>0</v>
      </c>
      <c r="J79" s="54">
        <f>ROUND(H79*I79,2)</f>
        <v>0</v>
      </c>
      <c r="K79" s="55">
        <v>0.20999999999999999</v>
      </c>
      <c r="L79" s="56">
        <f>ROUND(J79*1.21,2)</f>
        <v>0</v>
      </c>
      <c r="M79" s="13"/>
      <c r="N79" s="2"/>
      <c r="O79" s="2"/>
      <c r="P79" s="2"/>
      <c r="Q79" s="41">
        <f>IF(ISNUMBER(K79),IF(H79&gt;0,IF(I79&gt;0,J79,0),0),0)</f>
        <v>0</v>
      </c>
      <c r="R79" s="9">
        <f>IF(ISNUMBER(K79)=FALSE,J79,0)</f>
        <v>0</v>
      </c>
    </row>
    <row r="80" ht="26.4">
      <c r="A80" s="10"/>
      <c r="B80" s="57" t="s">
        <v>58</v>
      </c>
      <c r="C80" s="1"/>
      <c r="D80" s="1"/>
      <c r="E80" s="58" t="s">
        <v>527</v>
      </c>
      <c r="F80" s="1"/>
      <c r="G80" s="1"/>
      <c r="H80" s="48"/>
      <c r="I80" s="1"/>
      <c r="J80" s="48"/>
      <c r="K80" s="1"/>
      <c r="L80" s="1"/>
      <c r="M80" s="13"/>
      <c r="N80" s="2"/>
      <c r="O80" s="2"/>
      <c r="P80" s="2"/>
      <c r="Q80" s="2"/>
    </row>
    <row r="81">
      <c r="A81" s="10"/>
      <c r="B81" s="57" t="s">
        <v>60</v>
      </c>
      <c r="C81" s="1"/>
      <c r="D81" s="1"/>
      <c r="E81" s="58" t="s">
        <v>528</v>
      </c>
      <c r="F81" s="1"/>
      <c r="G81" s="1"/>
      <c r="H81" s="48"/>
      <c r="I81" s="1"/>
      <c r="J81" s="48"/>
      <c r="K81" s="1"/>
      <c r="L81" s="1"/>
      <c r="M81" s="13"/>
      <c r="N81" s="2"/>
      <c r="O81" s="2"/>
      <c r="P81" s="2"/>
      <c r="Q81" s="2"/>
    </row>
    <row r="82" ht="264">
      <c r="A82" s="10"/>
      <c r="B82" s="57" t="s">
        <v>62</v>
      </c>
      <c r="C82" s="1"/>
      <c r="D82" s="1"/>
      <c r="E82" s="58" t="s">
        <v>529</v>
      </c>
      <c r="F82" s="1"/>
      <c r="G82" s="1"/>
      <c r="H82" s="48"/>
      <c r="I82" s="1"/>
      <c r="J82" s="48"/>
      <c r="K82" s="1"/>
      <c r="L82" s="1"/>
      <c r="M82" s="13"/>
      <c r="N82" s="2"/>
      <c r="O82" s="2"/>
      <c r="P82" s="2"/>
      <c r="Q82" s="2"/>
    </row>
    <row r="83" thickBot="1" ht="13.95">
      <c r="A83" s="10"/>
      <c r="B83" s="59" t="s">
        <v>64</v>
      </c>
      <c r="C83" s="30"/>
      <c r="D83" s="30"/>
      <c r="E83" s="60" t="s">
        <v>65</v>
      </c>
      <c r="F83" s="30"/>
      <c r="G83" s="30"/>
      <c r="H83" s="61"/>
      <c r="I83" s="30"/>
      <c r="J83" s="61"/>
      <c r="K83" s="30"/>
      <c r="L83" s="30"/>
      <c r="M83" s="13"/>
      <c r="N83" s="2"/>
      <c r="O83" s="2"/>
      <c r="P83" s="2"/>
      <c r="Q83" s="2"/>
    </row>
    <row r="84" thickTop="1" ht="13.95">
      <c r="A84" s="10"/>
      <c r="B84" s="49">
        <v>10</v>
      </c>
      <c r="C84" s="50" t="s">
        <v>530</v>
      </c>
      <c r="D84" s="50" t="s">
        <v>7</v>
      </c>
      <c r="E84" s="50" t="s">
        <v>531</v>
      </c>
      <c r="F84" s="50" t="s">
        <v>7</v>
      </c>
      <c r="G84" s="51" t="s">
        <v>163</v>
      </c>
      <c r="H84" s="62">
        <v>26.050000000000001</v>
      </c>
      <c r="I84" s="63">
        <v>0</v>
      </c>
      <c r="J84" s="64">
        <f>ROUND(H84*I84,2)</f>
        <v>0</v>
      </c>
      <c r="K84" s="65">
        <v>0.20999999999999999</v>
      </c>
      <c r="L84" s="66">
        <f>ROUND(J84*1.21,2)</f>
        <v>0</v>
      </c>
      <c r="M84" s="13"/>
      <c r="N84" s="2"/>
      <c r="O84" s="2"/>
      <c r="P84" s="2"/>
      <c r="Q84" s="41">
        <f>IF(ISNUMBER(K84),IF(H84&gt;0,IF(I84&gt;0,J84,0),0),0)</f>
        <v>0</v>
      </c>
      <c r="R84" s="9">
        <f>IF(ISNUMBER(K84)=FALSE,J84,0)</f>
        <v>0</v>
      </c>
    </row>
    <row r="85" ht="26.4">
      <c r="A85" s="10"/>
      <c r="B85" s="57" t="s">
        <v>58</v>
      </c>
      <c r="C85" s="1"/>
      <c r="D85" s="1"/>
      <c r="E85" s="58" t="s">
        <v>532</v>
      </c>
      <c r="F85" s="1"/>
      <c r="G85" s="1"/>
      <c r="H85" s="48"/>
      <c r="I85" s="1"/>
      <c r="J85" s="48"/>
      <c r="K85" s="1"/>
      <c r="L85" s="1"/>
      <c r="M85" s="13"/>
      <c r="N85" s="2"/>
      <c r="O85" s="2"/>
      <c r="P85" s="2"/>
      <c r="Q85" s="2"/>
    </row>
    <row r="86">
      <c r="A86" s="10"/>
      <c r="B86" s="57" t="s">
        <v>60</v>
      </c>
      <c r="C86" s="1"/>
      <c r="D86" s="1"/>
      <c r="E86" s="58" t="s">
        <v>533</v>
      </c>
      <c r="F86" s="1"/>
      <c r="G86" s="1"/>
      <c r="H86" s="48"/>
      <c r="I86" s="1"/>
      <c r="J86" s="48"/>
      <c r="K86" s="1"/>
      <c r="L86" s="1"/>
      <c r="M86" s="13"/>
      <c r="N86" s="2"/>
      <c r="O86" s="2"/>
      <c r="P86" s="2"/>
      <c r="Q86" s="2"/>
    </row>
    <row r="87" ht="264">
      <c r="A87" s="10"/>
      <c r="B87" s="57" t="s">
        <v>62</v>
      </c>
      <c r="C87" s="1"/>
      <c r="D87" s="1"/>
      <c r="E87" s="58" t="s">
        <v>529</v>
      </c>
      <c r="F87" s="1"/>
      <c r="G87" s="1"/>
      <c r="H87" s="48"/>
      <c r="I87" s="1"/>
      <c r="J87" s="48"/>
      <c r="K87" s="1"/>
      <c r="L87" s="1"/>
      <c r="M87" s="13"/>
      <c r="N87" s="2"/>
      <c r="O87" s="2"/>
      <c r="P87" s="2"/>
      <c r="Q87" s="2"/>
    </row>
    <row r="88" thickBot="1" ht="13.95">
      <c r="A88" s="10"/>
      <c r="B88" s="59" t="s">
        <v>64</v>
      </c>
      <c r="C88" s="30"/>
      <c r="D88" s="30"/>
      <c r="E88" s="60" t="s">
        <v>65</v>
      </c>
      <c r="F88" s="30"/>
      <c r="G88" s="30"/>
      <c r="H88" s="61"/>
      <c r="I88" s="30"/>
      <c r="J88" s="61"/>
      <c r="K88" s="30"/>
      <c r="L88" s="30"/>
      <c r="M88" s="13"/>
      <c r="N88" s="2"/>
      <c r="O88" s="2"/>
      <c r="P88" s="2"/>
      <c r="Q88" s="2"/>
    </row>
    <row r="89" thickTop="1" ht="13.95">
      <c r="A89" s="10"/>
      <c r="B89" s="49">
        <v>11</v>
      </c>
      <c r="C89" s="50" t="s">
        <v>534</v>
      </c>
      <c r="D89" s="50" t="s">
        <v>7</v>
      </c>
      <c r="E89" s="50" t="s">
        <v>535</v>
      </c>
      <c r="F89" s="50" t="s">
        <v>7</v>
      </c>
      <c r="G89" s="51" t="s">
        <v>163</v>
      </c>
      <c r="H89" s="62">
        <v>26.300000000000001</v>
      </c>
      <c r="I89" s="63">
        <v>0</v>
      </c>
      <c r="J89" s="64">
        <f>ROUND(H89*I89,2)</f>
        <v>0</v>
      </c>
      <c r="K89" s="65">
        <v>0.20999999999999999</v>
      </c>
      <c r="L89" s="66">
        <f>ROUND(J89*1.21,2)</f>
        <v>0</v>
      </c>
      <c r="M89" s="13"/>
      <c r="N89" s="2"/>
      <c r="O89" s="2"/>
      <c r="P89" s="2"/>
      <c r="Q89" s="41">
        <f>IF(ISNUMBER(K89),IF(H89&gt;0,IF(I89&gt;0,J89,0),0),0)</f>
        <v>0</v>
      </c>
      <c r="R89" s="9">
        <f>IF(ISNUMBER(K89)=FALSE,J89,0)</f>
        <v>0</v>
      </c>
    </row>
    <row r="90" ht="66">
      <c r="A90" s="10"/>
      <c r="B90" s="57" t="s">
        <v>58</v>
      </c>
      <c r="C90" s="1"/>
      <c r="D90" s="1"/>
      <c r="E90" s="58" t="s">
        <v>536</v>
      </c>
      <c r="F90" s="1"/>
      <c r="G90" s="1"/>
      <c r="H90" s="48"/>
      <c r="I90" s="1"/>
      <c r="J90" s="48"/>
      <c r="K90" s="1"/>
      <c r="L90" s="1"/>
      <c r="M90" s="13"/>
      <c r="N90" s="2"/>
      <c r="O90" s="2"/>
      <c r="P90" s="2"/>
      <c r="Q90" s="2"/>
    </row>
    <row r="91" ht="39.6">
      <c r="A91" s="10"/>
      <c r="B91" s="57" t="s">
        <v>60</v>
      </c>
      <c r="C91" s="1"/>
      <c r="D91" s="1"/>
      <c r="E91" s="58" t="s">
        <v>537</v>
      </c>
      <c r="F91" s="1"/>
      <c r="G91" s="1"/>
      <c r="H91" s="48"/>
      <c r="I91" s="1"/>
      <c r="J91" s="48"/>
      <c r="K91" s="1"/>
      <c r="L91" s="1"/>
      <c r="M91" s="13"/>
      <c r="N91" s="2"/>
      <c r="O91" s="2"/>
      <c r="P91" s="2"/>
      <c r="Q91" s="2"/>
    </row>
    <row r="92" ht="264">
      <c r="A92" s="10"/>
      <c r="B92" s="57" t="s">
        <v>62</v>
      </c>
      <c r="C92" s="1"/>
      <c r="D92" s="1"/>
      <c r="E92" s="58" t="s">
        <v>529</v>
      </c>
      <c r="F92" s="1"/>
      <c r="G92" s="1"/>
      <c r="H92" s="48"/>
      <c r="I92" s="1"/>
      <c r="J92" s="48"/>
      <c r="K92" s="1"/>
      <c r="L92" s="1"/>
      <c r="M92" s="13"/>
      <c r="N92" s="2"/>
      <c r="O92" s="2"/>
      <c r="P92" s="2"/>
      <c r="Q92" s="2"/>
    </row>
    <row r="93" thickBot="1" ht="13.95">
      <c r="A93" s="10"/>
      <c r="B93" s="59" t="s">
        <v>64</v>
      </c>
      <c r="C93" s="30"/>
      <c r="D93" s="30"/>
      <c r="E93" s="60" t="s">
        <v>65</v>
      </c>
      <c r="F93" s="30"/>
      <c r="G93" s="30"/>
      <c r="H93" s="61"/>
      <c r="I93" s="30"/>
      <c r="J93" s="61"/>
      <c r="K93" s="30"/>
      <c r="L93" s="30"/>
      <c r="M93" s="13"/>
      <c r="N93" s="2"/>
      <c r="O93" s="2"/>
      <c r="P93" s="2"/>
      <c r="Q93" s="2"/>
    </row>
    <row r="94" thickTop="1" ht="13.95">
      <c r="A94" s="10"/>
      <c r="B94" s="49">
        <v>12</v>
      </c>
      <c r="C94" s="50" t="s">
        <v>538</v>
      </c>
      <c r="D94" s="50" t="s">
        <v>7</v>
      </c>
      <c r="E94" s="50" t="s">
        <v>539</v>
      </c>
      <c r="F94" s="50" t="s">
        <v>7</v>
      </c>
      <c r="G94" s="51" t="s">
        <v>163</v>
      </c>
      <c r="H94" s="62">
        <v>54.734999999999999</v>
      </c>
      <c r="I94" s="63">
        <v>0</v>
      </c>
      <c r="J94" s="64">
        <f>ROUND(H94*I94,2)</f>
        <v>0</v>
      </c>
      <c r="K94" s="65">
        <v>0.20999999999999999</v>
      </c>
      <c r="L94" s="66">
        <f>ROUND(J94*1.21,2)</f>
        <v>0</v>
      </c>
      <c r="M94" s="13"/>
      <c r="N94" s="2"/>
      <c r="O94" s="2"/>
      <c r="P94" s="2"/>
      <c r="Q94" s="41">
        <f>IF(ISNUMBER(K94),IF(H94&gt;0,IF(I94&gt;0,J94,0),0),0)</f>
        <v>0</v>
      </c>
      <c r="R94" s="9">
        <f>IF(ISNUMBER(K94)=FALSE,J94,0)</f>
        <v>0</v>
      </c>
    </row>
    <row r="95" ht="26.4">
      <c r="A95" s="10"/>
      <c r="B95" s="57" t="s">
        <v>58</v>
      </c>
      <c r="C95" s="1"/>
      <c r="D95" s="1"/>
      <c r="E95" s="58" t="s">
        <v>540</v>
      </c>
      <c r="F95" s="1"/>
      <c r="G95" s="1"/>
      <c r="H95" s="48"/>
      <c r="I95" s="1"/>
      <c r="J95" s="48"/>
      <c r="K95" s="1"/>
      <c r="L95" s="1"/>
      <c r="M95" s="13"/>
      <c r="N95" s="2"/>
      <c r="O95" s="2"/>
      <c r="P95" s="2"/>
      <c r="Q95" s="2"/>
    </row>
    <row r="96">
      <c r="A96" s="10"/>
      <c r="B96" s="57" t="s">
        <v>60</v>
      </c>
      <c r="C96" s="1"/>
      <c r="D96" s="1"/>
      <c r="E96" s="58" t="s">
        <v>541</v>
      </c>
      <c r="F96" s="1"/>
      <c r="G96" s="1"/>
      <c r="H96" s="48"/>
      <c r="I96" s="1"/>
      <c r="J96" s="48"/>
      <c r="K96" s="1"/>
      <c r="L96" s="1"/>
      <c r="M96" s="13"/>
      <c r="N96" s="2"/>
      <c r="O96" s="2"/>
      <c r="P96" s="2"/>
      <c r="Q96" s="2"/>
    </row>
    <row r="97" ht="250.8">
      <c r="A97" s="10"/>
      <c r="B97" s="57" t="s">
        <v>62</v>
      </c>
      <c r="C97" s="1"/>
      <c r="D97" s="1"/>
      <c r="E97" s="58" t="s">
        <v>542</v>
      </c>
      <c r="F97" s="1"/>
      <c r="G97" s="1"/>
      <c r="H97" s="48"/>
      <c r="I97" s="1"/>
      <c r="J97" s="48"/>
      <c r="K97" s="1"/>
      <c r="L97" s="1"/>
      <c r="M97" s="13"/>
      <c r="N97" s="2"/>
      <c r="O97" s="2"/>
      <c r="P97" s="2"/>
      <c r="Q97" s="2"/>
    </row>
    <row r="98" thickBot="1" ht="13.95">
      <c r="A98" s="10"/>
      <c r="B98" s="59" t="s">
        <v>64</v>
      </c>
      <c r="C98" s="30"/>
      <c r="D98" s="30"/>
      <c r="E98" s="60" t="s">
        <v>65</v>
      </c>
      <c r="F98" s="30"/>
      <c r="G98" s="30"/>
      <c r="H98" s="61"/>
      <c r="I98" s="30"/>
      <c r="J98" s="61"/>
      <c r="K98" s="30"/>
      <c r="L98" s="30"/>
      <c r="M98" s="13"/>
      <c r="N98" s="2"/>
      <c r="O98" s="2"/>
      <c r="P98" s="2"/>
      <c r="Q98" s="2"/>
    </row>
    <row r="99" thickTop="1" ht="13.95">
      <c r="A99" s="10"/>
      <c r="B99" s="49">
        <v>13</v>
      </c>
      <c r="C99" s="50" t="s">
        <v>543</v>
      </c>
      <c r="D99" s="50" t="s">
        <v>7</v>
      </c>
      <c r="E99" s="50" t="s">
        <v>544</v>
      </c>
      <c r="F99" s="50" t="s">
        <v>7</v>
      </c>
      <c r="G99" s="51" t="s">
        <v>92</v>
      </c>
      <c r="H99" s="62">
        <v>1.5</v>
      </c>
      <c r="I99" s="63">
        <v>0</v>
      </c>
      <c r="J99" s="64">
        <f>ROUND(H99*I99,2)</f>
        <v>0</v>
      </c>
      <c r="K99" s="65">
        <v>0.20999999999999999</v>
      </c>
      <c r="L99" s="66">
        <f>ROUND(J99*1.21,2)</f>
        <v>0</v>
      </c>
      <c r="M99" s="13"/>
      <c r="N99" s="2"/>
      <c r="O99" s="2"/>
      <c r="P99" s="2"/>
      <c r="Q99" s="41">
        <f>IF(ISNUMBER(K99),IF(H99&gt;0,IF(I99&gt;0,J99,0),0),0)</f>
        <v>0</v>
      </c>
      <c r="R99" s="9">
        <f>IF(ISNUMBER(K99)=FALSE,J99,0)</f>
        <v>0</v>
      </c>
    </row>
    <row r="100">
      <c r="A100" s="10"/>
      <c r="B100" s="57" t="s">
        <v>58</v>
      </c>
      <c r="C100" s="1"/>
      <c r="D100" s="1"/>
      <c r="E100" s="58" t="s">
        <v>545</v>
      </c>
      <c r="F100" s="1"/>
      <c r="G100" s="1"/>
      <c r="H100" s="48"/>
      <c r="I100" s="1"/>
      <c r="J100" s="48"/>
      <c r="K100" s="1"/>
      <c r="L100" s="1"/>
      <c r="M100" s="13"/>
      <c r="N100" s="2"/>
      <c r="O100" s="2"/>
      <c r="P100" s="2"/>
      <c r="Q100" s="2"/>
    </row>
    <row r="101" ht="39.6">
      <c r="A101" s="10"/>
      <c r="B101" s="57" t="s">
        <v>60</v>
      </c>
      <c r="C101" s="1"/>
      <c r="D101" s="1"/>
      <c r="E101" s="58" t="s">
        <v>546</v>
      </c>
      <c r="F101" s="1"/>
      <c r="G101" s="1"/>
      <c r="H101" s="48"/>
      <c r="I101" s="1"/>
      <c r="J101" s="48"/>
      <c r="K101" s="1"/>
      <c r="L101" s="1"/>
      <c r="M101" s="13"/>
      <c r="N101" s="2"/>
      <c r="O101" s="2"/>
      <c r="P101" s="2"/>
      <c r="Q101" s="2"/>
    </row>
    <row r="102" ht="237.6">
      <c r="A102" s="10"/>
      <c r="B102" s="57" t="s">
        <v>62</v>
      </c>
      <c r="C102" s="1"/>
      <c r="D102" s="1"/>
      <c r="E102" s="58" t="s">
        <v>547</v>
      </c>
      <c r="F102" s="1"/>
      <c r="G102" s="1"/>
      <c r="H102" s="48"/>
      <c r="I102" s="1"/>
      <c r="J102" s="48"/>
      <c r="K102" s="1"/>
      <c r="L102" s="1"/>
      <c r="M102" s="13"/>
      <c r="N102" s="2"/>
      <c r="O102" s="2"/>
      <c r="P102" s="2"/>
      <c r="Q102" s="2"/>
    </row>
    <row r="103" thickBot="1" ht="13.95">
      <c r="A103" s="10"/>
      <c r="B103" s="59" t="s">
        <v>64</v>
      </c>
      <c r="C103" s="30"/>
      <c r="D103" s="30"/>
      <c r="E103" s="60" t="s">
        <v>65</v>
      </c>
      <c r="F103" s="30"/>
      <c r="G103" s="30"/>
      <c r="H103" s="61"/>
      <c r="I103" s="30"/>
      <c r="J103" s="61"/>
      <c r="K103" s="30"/>
      <c r="L103" s="30"/>
      <c r="M103" s="13"/>
      <c r="N103" s="2"/>
      <c r="O103" s="2"/>
      <c r="P103" s="2"/>
      <c r="Q103" s="2"/>
    </row>
    <row r="104" thickTop="1" ht="13.95">
      <c r="A104" s="10"/>
      <c r="B104" s="49">
        <v>14</v>
      </c>
      <c r="C104" s="50" t="s">
        <v>548</v>
      </c>
      <c r="D104" s="50" t="s">
        <v>7</v>
      </c>
      <c r="E104" s="50" t="s">
        <v>549</v>
      </c>
      <c r="F104" s="50" t="s">
        <v>7</v>
      </c>
      <c r="G104" s="51" t="s">
        <v>92</v>
      </c>
      <c r="H104" s="62">
        <v>1</v>
      </c>
      <c r="I104" s="63">
        <v>0</v>
      </c>
      <c r="J104" s="64">
        <f>ROUND(H104*I104,2)</f>
        <v>0</v>
      </c>
      <c r="K104" s="65">
        <v>0.20999999999999999</v>
      </c>
      <c r="L104" s="66">
        <f>ROUND(J104*1.21,2)</f>
        <v>0</v>
      </c>
      <c r="M104" s="13"/>
      <c r="N104" s="2"/>
      <c r="O104" s="2"/>
      <c r="P104" s="2"/>
      <c r="Q104" s="41">
        <f>IF(ISNUMBER(K104),IF(H104&gt;0,IF(I104&gt;0,J104,0),0),0)</f>
        <v>0</v>
      </c>
      <c r="R104" s="9">
        <f>IF(ISNUMBER(K104)=FALSE,J104,0)</f>
        <v>0</v>
      </c>
    </row>
    <row r="105">
      <c r="A105" s="10"/>
      <c r="B105" s="57" t="s">
        <v>58</v>
      </c>
      <c r="C105" s="1"/>
      <c r="D105" s="1"/>
      <c r="E105" s="58" t="s">
        <v>550</v>
      </c>
      <c r="F105" s="1"/>
      <c r="G105" s="1"/>
      <c r="H105" s="48"/>
      <c r="I105" s="1"/>
      <c r="J105" s="48"/>
      <c r="K105" s="1"/>
      <c r="L105" s="1"/>
      <c r="M105" s="13"/>
      <c r="N105" s="2"/>
      <c r="O105" s="2"/>
      <c r="P105" s="2"/>
      <c r="Q105" s="2"/>
    </row>
    <row r="106" ht="26.4">
      <c r="A106" s="10"/>
      <c r="B106" s="57" t="s">
        <v>60</v>
      </c>
      <c r="C106" s="1"/>
      <c r="D106" s="1"/>
      <c r="E106" s="58" t="s">
        <v>551</v>
      </c>
      <c r="F106" s="1"/>
      <c r="G106" s="1"/>
      <c r="H106" s="48"/>
      <c r="I106" s="1"/>
      <c r="J106" s="48"/>
      <c r="K106" s="1"/>
      <c r="L106" s="1"/>
      <c r="M106" s="13"/>
      <c r="N106" s="2"/>
      <c r="O106" s="2"/>
      <c r="P106" s="2"/>
      <c r="Q106" s="2"/>
    </row>
    <row r="107" ht="92.4">
      <c r="A107" s="10"/>
      <c r="B107" s="57" t="s">
        <v>62</v>
      </c>
      <c r="C107" s="1"/>
      <c r="D107" s="1"/>
      <c r="E107" s="58" t="s">
        <v>309</v>
      </c>
      <c r="F107" s="1"/>
      <c r="G107" s="1"/>
      <c r="H107" s="48"/>
      <c r="I107" s="1"/>
      <c r="J107" s="48"/>
      <c r="K107" s="1"/>
      <c r="L107" s="1"/>
      <c r="M107" s="13"/>
      <c r="N107" s="2"/>
      <c r="O107" s="2"/>
      <c r="P107" s="2"/>
      <c r="Q107" s="2"/>
    </row>
    <row r="108" thickBot="1" ht="13.95">
      <c r="A108" s="10"/>
      <c r="B108" s="59" t="s">
        <v>64</v>
      </c>
      <c r="C108" s="30"/>
      <c r="D108" s="30"/>
      <c r="E108" s="60" t="s">
        <v>65</v>
      </c>
      <c r="F108" s="30"/>
      <c r="G108" s="30"/>
      <c r="H108" s="61"/>
      <c r="I108" s="30"/>
      <c r="J108" s="61"/>
      <c r="K108" s="30"/>
      <c r="L108" s="30"/>
      <c r="M108" s="13"/>
      <c r="N108" s="2"/>
      <c r="O108" s="2"/>
      <c r="P108" s="2"/>
      <c r="Q108" s="2"/>
    </row>
    <row r="109" thickTop="1" ht="13.95">
      <c r="A109" s="10"/>
      <c r="B109" s="49">
        <v>15</v>
      </c>
      <c r="C109" s="50" t="s">
        <v>314</v>
      </c>
      <c r="D109" s="50" t="s">
        <v>7</v>
      </c>
      <c r="E109" s="50" t="s">
        <v>315</v>
      </c>
      <c r="F109" s="50" t="s">
        <v>7</v>
      </c>
      <c r="G109" s="51" t="s">
        <v>92</v>
      </c>
      <c r="H109" s="62">
        <v>0.5</v>
      </c>
      <c r="I109" s="63">
        <v>0</v>
      </c>
      <c r="J109" s="64">
        <f>ROUND(H109*I109,2)</f>
        <v>0</v>
      </c>
      <c r="K109" s="65">
        <v>0.20999999999999999</v>
      </c>
      <c r="L109" s="66">
        <f>ROUND(J109*1.21,2)</f>
        <v>0</v>
      </c>
      <c r="M109" s="13"/>
      <c r="N109" s="2"/>
      <c r="O109" s="2"/>
      <c r="P109" s="2"/>
      <c r="Q109" s="41">
        <f>IF(ISNUMBER(K109),IF(H109&gt;0,IF(I109&gt;0,J109,0),0),0)</f>
        <v>0</v>
      </c>
      <c r="R109" s="9">
        <f>IF(ISNUMBER(K109)=FALSE,J109,0)</f>
        <v>0</v>
      </c>
    </row>
    <row r="110">
      <c r="A110" s="10"/>
      <c r="B110" s="57" t="s">
        <v>58</v>
      </c>
      <c r="C110" s="1"/>
      <c r="D110" s="1"/>
      <c r="E110" s="58" t="s">
        <v>552</v>
      </c>
      <c r="F110" s="1"/>
      <c r="G110" s="1"/>
      <c r="H110" s="48"/>
      <c r="I110" s="1"/>
      <c r="J110" s="48"/>
      <c r="K110" s="1"/>
      <c r="L110" s="1"/>
      <c r="M110" s="13"/>
      <c r="N110" s="2"/>
      <c r="O110" s="2"/>
      <c r="P110" s="2"/>
      <c r="Q110" s="2"/>
    </row>
    <row r="111">
      <c r="A111" s="10"/>
      <c r="B111" s="57" t="s">
        <v>60</v>
      </c>
      <c r="C111" s="1"/>
      <c r="D111" s="1"/>
      <c r="E111" s="58" t="s">
        <v>553</v>
      </c>
      <c r="F111" s="1"/>
      <c r="G111" s="1"/>
      <c r="H111" s="48"/>
      <c r="I111" s="1"/>
      <c r="J111" s="48"/>
      <c r="K111" s="1"/>
      <c r="L111" s="1"/>
      <c r="M111" s="13"/>
      <c r="N111" s="2"/>
      <c r="O111" s="2"/>
      <c r="P111" s="2"/>
      <c r="Q111" s="2"/>
    </row>
    <row r="112" ht="26.4">
      <c r="A112" s="10"/>
      <c r="B112" s="57" t="s">
        <v>62</v>
      </c>
      <c r="C112" s="1"/>
      <c r="D112" s="1"/>
      <c r="E112" s="58" t="s">
        <v>318</v>
      </c>
      <c r="F112" s="1"/>
      <c r="G112" s="1"/>
      <c r="H112" s="48"/>
      <c r="I112" s="1"/>
      <c r="J112" s="48"/>
      <c r="K112" s="1"/>
      <c r="L112" s="1"/>
      <c r="M112" s="13"/>
      <c r="N112" s="2"/>
      <c r="O112" s="2"/>
      <c r="P112" s="2"/>
      <c r="Q112" s="2"/>
    </row>
    <row r="113" thickBot="1" ht="13.95">
      <c r="A113" s="10"/>
      <c r="B113" s="59" t="s">
        <v>64</v>
      </c>
      <c r="C113" s="30"/>
      <c r="D113" s="30"/>
      <c r="E113" s="60" t="s">
        <v>65</v>
      </c>
      <c r="F113" s="30"/>
      <c r="G113" s="30"/>
      <c r="H113" s="61"/>
      <c r="I113" s="30"/>
      <c r="J113" s="61"/>
      <c r="K113" s="30"/>
      <c r="L113" s="30"/>
      <c r="M113" s="13"/>
      <c r="N113" s="2"/>
      <c r="O113" s="2"/>
      <c r="P113" s="2"/>
      <c r="Q113" s="2"/>
    </row>
    <row r="114" thickTop="1" ht="13.95">
      <c r="A114" s="10"/>
      <c r="B114" s="49">
        <v>16</v>
      </c>
      <c r="C114" s="50" t="s">
        <v>554</v>
      </c>
      <c r="D114" s="50" t="s">
        <v>7</v>
      </c>
      <c r="E114" s="50" t="s">
        <v>555</v>
      </c>
      <c r="F114" s="50" t="s">
        <v>7</v>
      </c>
      <c r="G114" s="51" t="s">
        <v>163</v>
      </c>
      <c r="H114" s="62">
        <v>7.7699999999999996</v>
      </c>
      <c r="I114" s="63">
        <v>0</v>
      </c>
      <c r="J114" s="64">
        <f>ROUND(H114*I114,2)</f>
        <v>0</v>
      </c>
      <c r="K114" s="65">
        <v>0.20999999999999999</v>
      </c>
      <c r="L114" s="66">
        <f>ROUND(J114*1.21,2)</f>
        <v>0</v>
      </c>
      <c r="M114" s="13"/>
      <c r="N114" s="2"/>
      <c r="O114" s="2"/>
      <c r="P114" s="2"/>
      <c r="Q114" s="41">
        <f>IF(ISNUMBER(K114),IF(H114&gt;0,IF(I114&gt;0,J114,0),0),0)</f>
        <v>0</v>
      </c>
      <c r="R114" s="9">
        <f>IF(ISNUMBER(K114)=FALSE,J114,0)</f>
        <v>0</v>
      </c>
    </row>
    <row r="115">
      <c r="A115" s="10"/>
      <c r="B115" s="57" t="s">
        <v>58</v>
      </c>
      <c r="C115" s="1"/>
      <c r="D115" s="1"/>
      <c r="E115" s="58" t="s">
        <v>556</v>
      </c>
      <c r="F115" s="1"/>
      <c r="G115" s="1"/>
      <c r="H115" s="48"/>
      <c r="I115" s="1"/>
      <c r="J115" s="48"/>
      <c r="K115" s="1"/>
      <c r="L115" s="1"/>
      <c r="M115" s="13"/>
      <c r="N115" s="2"/>
      <c r="O115" s="2"/>
      <c r="P115" s="2"/>
      <c r="Q115" s="2"/>
    </row>
    <row r="116">
      <c r="A116" s="10"/>
      <c r="B116" s="57" t="s">
        <v>60</v>
      </c>
      <c r="C116" s="1"/>
      <c r="D116" s="1"/>
      <c r="E116" s="58" t="s">
        <v>557</v>
      </c>
      <c r="F116" s="1"/>
      <c r="G116" s="1"/>
      <c r="H116" s="48"/>
      <c r="I116" s="1"/>
      <c r="J116" s="48"/>
      <c r="K116" s="1"/>
      <c r="L116" s="1"/>
      <c r="M116" s="13"/>
      <c r="N116" s="2"/>
      <c r="O116" s="2"/>
      <c r="P116" s="2"/>
      <c r="Q116" s="2"/>
    </row>
    <row r="117" ht="39.6">
      <c r="A117" s="10"/>
      <c r="B117" s="57" t="s">
        <v>62</v>
      </c>
      <c r="C117" s="1"/>
      <c r="D117" s="1"/>
      <c r="E117" s="58" t="s">
        <v>558</v>
      </c>
      <c r="F117" s="1"/>
      <c r="G117" s="1"/>
      <c r="H117" s="48"/>
      <c r="I117" s="1"/>
      <c r="J117" s="48"/>
      <c r="K117" s="1"/>
      <c r="L117" s="1"/>
      <c r="M117" s="13"/>
      <c r="N117" s="2"/>
      <c r="O117" s="2"/>
      <c r="P117" s="2"/>
      <c r="Q117" s="2"/>
    </row>
    <row r="118" thickBot="1" ht="13.95">
      <c r="A118" s="10"/>
      <c r="B118" s="59" t="s">
        <v>64</v>
      </c>
      <c r="C118" s="30"/>
      <c r="D118" s="30"/>
      <c r="E118" s="60" t="s">
        <v>65</v>
      </c>
      <c r="F118" s="30"/>
      <c r="G118" s="30"/>
      <c r="H118" s="61"/>
      <c r="I118" s="30"/>
      <c r="J118" s="61"/>
      <c r="K118" s="30"/>
      <c r="L118" s="30"/>
      <c r="M118" s="13"/>
      <c r="N118" s="2"/>
      <c r="O118" s="2"/>
      <c r="P118" s="2"/>
      <c r="Q118" s="2"/>
    </row>
    <row r="119" thickTop="1" ht="13.95">
      <c r="A119" s="10"/>
      <c r="B119" s="49">
        <v>17</v>
      </c>
      <c r="C119" s="50" t="s">
        <v>559</v>
      </c>
      <c r="D119" s="50" t="s">
        <v>7</v>
      </c>
      <c r="E119" s="50" t="s">
        <v>560</v>
      </c>
      <c r="F119" s="50" t="s">
        <v>7</v>
      </c>
      <c r="G119" s="51" t="s">
        <v>163</v>
      </c>
      <c r="H119" s="62">
        <v>54.734999999999999</v>
      </c>
      <c r="I119" s="63">
        <v>0</v>
      </c>
      <c r="J119" s="64">
        <f>ROUND(H119*I119,2)</f>
        <v>0</v>
      </c>
      <c r="K119" s="65">
        <v>0.20999999999999999</v>
      </c>
      <c r="L119" s="66">
        <f>ROUND(J119*1.21,2)</f>
        <v>0</v>
      </c>
      <c r="M119" s="13"/>
      <c r="N119" s="2"/>
      <c r="O119" s="2"/>
      <c r="P119" s="2"/>
      <c r="Q119" s="41">
        <f>IF(ISNUMBER(K119),IF(H119&gt;0,IF(I119&gt;0,J119,0),0),0)</f>
        <v>0</v>
      </c>
      <c r="R119" s="9">
        <f>IF(ISNUMBER(K119)=FALSE,J119,0)</f>
        <v>0</v>
      </c>
    </row>
    <row r="120">
      <c r="A120" s="10"/>
      <c r="B120" s="57" t="s">
        <v>58</v>
      </c>
      <c r="C120" s="1"/>
      <c r="D120" s="1"/>
      <c r="E120" s="58" t="s">
        <v>561</v>
      </c>
      <c r="F120" s="1"/>
      <c r="G120" s="1"/>
      <c r="H120" s="48"/>
      <c r="I120" s="1"/>
      <c r="J120" s="48"/>
      <c r="K120" s="1"/>
      <c r="L120" s="1"/>
      <c r="M120" s="13"/>
      <c r="N120" s="2"/>
      <c r="O120" s="2"/>
      <c r="P120" s="2"/>
      <c r="Q120" s="2"/>
    </row>
    <row r="121">
      <c r="A121" s="10"/>
      <c r="B121" s="57" t="s">
        <v>60</v>
      </c>
      <c r="C121" s="1"/>
      <c r="D121" s="1"/>
      <c r="E121" s="58" t="s">
        <v>541</v>
      </c>
      <c r="F121" s="1"/>
      <c r="G121" s="1"/>
      <c r="H121" s="48"/>
      <c r="I121" s="1"/>
      <c r="J121" s="48"/>
      <c r="K121" s="1"/>
      <c r="L121" s="1"/>
      <c r="M121" s="13"/>
      <c r="N121" s="2"/>
      <c r="O121" s="2"/>
      <c r="P121" s="2"/>
      <c r="Q121" s="2"/>
    </row>
    <row r="122" ht="26.4">
      <c r="A122" s="10"/>
      <c r="B122" s="57" t="s">
        <v>62</v>
      </c>
      <c r="C122" s="1"/>
      <c r="D122" s="1"/>
      <c r="E122" s="58" t="s">
        <v>562</v>
      </c>
      <c r="F122" s="1"/>
      <c r="G122" s="1"/>
      <c r="H122" s="48"/>
      <c r="I122" s="1"/>
      <c r="J122" s="48"/>
      <c r="K122" s="1"/>
      <c r="L122" s="1"/>
      <c r="M122" s="13"/>
      <c r="N122" s="2"/>
      <c r="O122" s="2"/>
      <c r="P122" s="2"/>
      <c r="Q122" s="2"/>
    </row>
    <row r="123" thickBot="1" ht="13.95">
      <c r="A123" s="10"/>
      <c r="B123" s="59" t="s">
        <v>64</v>
      </c>
      <c r="C123" s="30"/>
      <c r="D123" s="30"/>
      <c r="E123" s="60" t="s">
        <v>65</v>
      </c>
      <c r="F123" s="30"/>
      <c r="G123" s="30"/>
      <c r="H123" s="61"/>
      <c r="I123" s="30"/>
      <c r="J123" s="61"/>
      <c r="K123" s="30"/>
      <c r="L123" s="30"/>
      <c r="M123" s="13"/>
      <c r="N123" s="2"/>
      <c r="O123" s="2"/>
      <c r="P123" s="2"/>
      <c r="Q123" s="2"/>
    </row>
    <row r="124" thickTop="1" ht="13.95">
      <c r="A124" s="10"/>
      <c r="B124" s="49">
        <v>18</v>
      </c>
      <c r="C124" s="50" t="s">
        <v>563</v>
      </c>
      <c r="D124" s="50" t="s">
        <v>7</v>
      </c>
      <c r="E124" s="50" t="s">
        <v>564</v>
      </c>
      <c r="F124" s="50" t="s">
        <v>7</v>
      </c>
      <c r="G124" s="51" t="s">
        <v>163</v>
      </c>
      <c r="H124" s="62">
        <v>3.25</v>
      </c>
      <c r="I124" s="63">
        <v>0</v>
      </c>
      <c r="J124" s="64">
        <f>ROUND(H124*I124,2)</f>
        <v>0</v>
      </c>
      <c r="K124" s="65">
        <v>0.20999999999999999</v>
      </c>
      <c r="L124" s="66">
        <f>ROUND(J124*1.21,2)</f>
        <v>0</v>
      </c>
      <c r="M124" s="13"/>
      <c r="N124" s="2"/>
      <c r="O124" s="2"/>
      <c r="P124" s="2"/>
      <c r="Q124" s="41">
        <f>IF(ISNUMBER(K124),IF(H124&gt;0,IF(I124&gt;0,J124,0),0),0)</f>
        <v>0</v>
      </c>
      <c r="R124" s="9">
        <f>IF(ISNUMBER(K124)=FALSE,J124,0)</f>
        <v>0</v>
      </c>
    </row>
    <row r="125">
      <c r="A125" s="10"/>
      <c r="B125" s="57" t="s">
        <v>58</v>
      </c>
      <c r="C125" s="1"/>
      <c r="D125" s="1"/>
      <c r="E125" s="58" t="s">
        <v>7</v>
      </c>
      <c r="F125" s="1"/>
      <c r="G125" s="1"/>
      <c r="H125" s="48"/>
      <c r="I125" s="1"/>
      <c r="J125" s="48"/>
      <c r="K125" s="1"/>
      <c r="L125" s="1"/>
      <c r="M125" s="13"/>
      <c r="N125" s="2"/>
      <c r="O125" s="2"/>
      <c r="P125" s="2"/>
      <c r="Q125" s="2"/>
    </row>
    <row r="126">
      <c r="A126" s="10"/>
      <c r="B126" s="57" t="s">
        <v>60</v>
      </c>
      <c r="C126" s="1"/>
      <c r="D126" s="1"/>
      <c r="E126" s="58" t="s">
        <v>565</v>
      </c>
      <c r="F126" s="1"/>
      <c r="G126" s="1"/>
      <c r="H126" s="48"/>
      <c r="I126" s="1"/>
      <c r="J126" s="48"/>
      <c r="K126" s="1"/>
      <c r="L126" s="1"/>
      <c r="M126" s="13"/>
      <c r="N126" s="2"/>
      <c r="O126" s="2"/>
      <c r="P126" s="2"/>
      <c r="Q126" s="2"/>
    </row>
    <row r="127" ht="52.8">
      <c r="A127" s="10"/>
      <c r="B127" s="57" t="s">
        <v>62</v>
      </c>
      <c r="C127" s="1"/>
      <c r="D127" s="1"/>
      <c r="E127" s="58" t="s">
        <v>566</v>
      </c>
      <c r="F127" s="1"/>
      <c r="G127" s="1"/>
      <c r="H127" s="48"/>
      <c r="I127" s="1"/>
      <c r="J127" s="48"/>
      <c r="K127" s="1"/>
      <c r="L127" s="1"/>
      <c r="M127" s="13"/>
      <c r="N127" s="2"/>
      <c r="O127" s="2"/>
      <c r="P127" s="2"/>
      <c r="Q127" s="2"/>
    </row>
    <row r="128" thickBot="1" ht="13.95">
      <c r="A128" s="10"/>
      <c r="B128" s="59" t="s">
        <v>64</v>
      </c>
      <c r="C128" s="30"/>
      <c r="D128" s="30"/>
      <c r="E128" s="60" t="s">
        <v>65</v>
      </c>
      <c r="F128" s="30"/>
      <c r="G128" s="30"/>
      <c r="H128" s="61"/>
      <c r="I128" s="30"/>
      <c r="J128" s="61"/>
      <c r="K128" s="30"/>
      <c r="L128" s="30"/>
      <c r="M128" s="13"/>
      <c r="N128" s="2"/>
      <c r="O128" s="2"/>
      <c r="P128" s="2"/>
      <c r="Q128" s="2"/>
    </row>
    <row r="129" thickTop="1" ht="13.95">
      <c r="A129" s="10"/>
      <c r="B129" s="49">
        <v>19</v>
      </c>
      <c r="C129" s="50" t="s">
        <v>567</v>
      </c>
      <c r="D129" s="50" t="s">
        <v>7</v>
      </c>
      <c r="E129" s="50" t="s">
        <v>568</v>
      </c>
      <c r="F129" s="50" t="s">
        <v>7</v>
      </c>
      <c r="G129" s="51" t="s">
        <v>163</v>
      </c>
      <c r="H129" s="62">
        <v>52.350000000000001</v>
      </c>
      <c r="I129" s="63">
        <v>0</v>
      </c>
      <c r="J129" s="64">
        <f>ROUND(H129*I129,2)</f>
        <v>0</v>
      </c>
      <c r="K129" s="65">
        <v>0.20999999999999999</v>
      </c>
      <c r="L129" s="66">
        <f>ROUND(J129*1.21,2)</f>
        <v>0</v>
      </c>
      <c r="M129" s="13"/>
      <c r="N129" s="2"/>
      <c r="O129" s="2"/>
      <c r="P129" s="2"/>
      <c r="Q129" s="41">
        <f>IF(ISNUMBER(K129),IF(H129&gt;0,IF(I129&gt;0,J129,0),0),0)</f>
        <v>0</v>
      </c>
      <c r="R129" s="9">
        <f>IF(ISNUMBER(K129)=FALSE,J129,0)</f>
        <v>0</v>
      </c>
    </row>
    <row r="130">
      <c r="A130" s="10"/>
      <c r="B130" s="57" t="s">
        <v>58</v>
      </c>
      <c r="C130" s="1"/>
      <c r="D130" s="1"/>
      <c r="E130" s="58" t="s">
        <v>7</v>
      </c>
      <c r="F130" s="1"/>
      <c r="G130" s="1"/>
      <c r="H130" s="48"/>
      <c r="I130" s="1"/>
      <c r="J130" s="48"/>
      <c r="K130" s="1"/>
      <c r="L130" s="1"/>
      <c r="M130" s="13"/>
      <c r="N130" s="2"/>
      <c r="O130" s="2"/>
      <c r="P130" s="2"/>
      <c r="Q130" s="2"/>
    </row>
    <row r="131" ht="39.6">
      <c r="A131" s="10"/>
      <c r="B131" s="57" t="s">
        <v>60</v>
      </c>
      <c r="C131" s="1"/>
      <c r="D131" s="1"/>
      <c r="E131" s="58" t="s">
        <v>569</v>
      </c>
      <c r="F131" s="1"/>
      <c r="G131" s="1"/>
      <c r="H131" s="48"/>
      <c r="I131" s="1"/>
      <c r="J131" s="48"/>
      <c r="K131" s="1"/>
      <c r="L131" s="1"/>
      <c r="M131" s="13"/>
      <c r="N131" s="2"/>
      <c r="O131" s="2"/>
      <c r="P131" s="2"/>
      <c r="Q131" s="2"/>
    </row>
    <row r="132" ht="52.8">
      <c r="A132" s="10"/>
      <c r="B132" s="57" t="s">
        <v>62</v>
      </c>
      <c r="C132" s="1"/>
      <c r="D132" s="1"/>
      <c r="E132" s="58" t="s">
        <v>566</v>
      </c>
      <c r="F132" s="1"/>
      <c r="G132" s="1"/>
      <c r="H132" s="48"/>
      <c r="I132" s="1"/>
      <c r="J132" s="48"/>
      <c r="K132" s="1"/>
      <c r="L132" s="1"/>
      <c r="M132" s="13"/>
      <c r="N132" s="2"/>
      <c r="O132" s="2"/>
      <c r="P132" s="2"/>
      <c r="Q132" s="2"/>
    </row>
    <row r="133" thickBot="1" ht="13.95">
      <c r="A133" s="10"/>
      <c r="B133" s="59" t="s">
        <v>64</v>
      </c>
      <c r="C133" s="30"/>
      <c r="D133" s="30"/>
      <c r="E133" s="60" t="s">
        <v>65</v>
      </c>
      <c r="F133" s="30"/>
      <c r="G133" s="30"/>
      <c r="H133" s="61"/>
      <c r="I133" s="30"/>
      <c r="J133" s="61"/>
      <c r="K133" s="30"/>
      <c r="L133" s="30"/>
      <c r="M133" s="13"/>
      <c r="N133" s="2"/>
      <c r="O133" s="2"/>
      <c r="P133" s="2"/>
      <c r="Q133" s="2"/>
    </row>
    <row r="134" thickTop="1" ht="13.95">
      <c r="A134" s="10"/>
      <c r="B134" s="49">
        <v>20</v>
      </c>
      <c r="C134" s="50" t="s">
        <v>570</v>
      </c>
      <c r="D134" s="50" t="s">
        <v>7</v>
      </c>
      <c r="E134" s="50" t="s">
        <v>571</v>
      </c>
      <c r="F134" s="50" t="s">
        <v>7</v>
      </c>
      <c r="G134" s="51" t="s">
        <v>163</v>
      </c>
      <c r="H134" s="62">
        <v>55.600000000000001</v>
      </c>
      <c r="I134" s="63">
        <v>0</v>
      </c>
      <c r="J134" s="64">
        <f>ROUND(H134*I134,2)</f>
        <v>0</v>
      </c>
      <c r="K134" s="65">
        <v>0.20999999999999999</v>
      </c>
      <c r="L134" s="66">
        <f>ROUND(J134*1.21,2)</f>
        <v>0</v>
      </c>
      <c r="M134" s="13"/>
      <c r="N134" s="2"/>
      <c r="O134" s="2"/>
      <c r="P134" s="2"/>
      <c r="Q134" s="41">
        <f>IF(ISNUMBER(K134),IF(H134&gt;0,IF(I134&gt;0,J134,0),0),0)</f>
        <v>0</v>
      </c>
      <c r="R134" s="9">
        <f>IF(ISNUMBER(K134)=FALSE,J134,0)</f>
        <v>0</v>
      </c>
    </row>
    <row r="135">
      <c r="A135" s="10"/>
      <c r="B135" s="57" t="s">
        <v>58</v>
      </c>
      <c r="C135" s="1"/>
      <c r="D135" s="1"/>
      <c r="E135" s="58" t="s">
        <v>7</v>
      </c>
      <c r="F135" s="1"/>
      <c r="G135" s="1"/>
      <c r="H135" s="48"/>
      <c r="I135" s="1"/>
      <c r="J135" s="48"/>
      <c r="K135" s="1"/>
      <c r="L135" s="1"/>
      <c r="M135" s="13"/>
      <c r="N135" s="2"/>
      <c r="O135" s="2"/>
      <c r="P135" s="2"/>
      <c r="Q135" s="2"/>
    </row>
    <row r="136" ht="52.8">
      <c r="A136" s="10"/>
      <c r="B136" s="57" t="s">
        <v>60</v>
      </c>
      <c r="C136" s="1"/>
      <c r="D136" s="1"/>
      <c r="E136" s="58" t="s">
        <v>572</v>
      </c>
      <c r="F136" s="1"/>
      <c r="G136" s="1"/>
      <c r="H136" s="48"/>
      <c r="I136" s="1"/>
      <c r="J136" s="48"/>
      <c r="K136" s="1"/>
      <c r="L136" s="1"/>
      <c r="M136" s="13"/>
      <c r="N136" s="2"/>
      <c r="O136" s="2"/>
      <c r="P136" s="2"/>
      <c r="Q136" s="2"/>
    </row>
    <row r="137" ht="26.4">
      <c r="A137" s="10"/>
      <c r="B137" s="57" t="s">
        <v>62</v>
      </c>
      <c r="C137" s="1"/>
      <c r="D137" s="1"/>
      <c r="E137" s="58" t="s">
        <v>573</v>
      </c>
      <c r="F137" s="1"/>
      <c r="G137" s="1"/>
      <c r="H137" s="48"/>
      <c r="I137" s="1"/>
      <c r="J137" s="48"/>
      <c r="K137" s="1"/>
      <c r="L137" s="1"/>
      <c r="M137" s="13"/>
      <c r="N137" s="2"/>
      <c r="O137" s="2"/>
      <c r="P137" s="2"/>
      <c r="Q137" s="2"/>
    </row>
    <row r="138" thickBot="1" ht="13.95">
      <c r="A138" s="10"/>
      <c r="B138" s="59" t="s">
        <v>64</v>
      </c>
      <c r="C138" s="30"/>
      <c r="D138" s="30"/>
      <c r="E138" s="60" t="s">
        <v>65</v>
      </c>
      <c r="F138" s="30"/>
      <c r="G138" s="30"/>
      <c r="H138" s="61"/>
      <c r="I138" s="30"/>
      <c r="J138" s="61"/>
      <c r="K138" s="30"/>
      <c r="L138" s="30"/>
      <c r="M138" s="13"/>
      <c r="N138" s="2"/>
      <c r="O138" s="2"/>
      <c r="P138" s="2"/>
      <c r="Q138" s="2"/>
    </row>
    <row r="139" thickTop="1" thickBot="1" ht="25" customHeight="1">
      <c r="A139" s="10"/>
      <c r="B139" s="1"/>
      <c r="C139" s="67">
        <v>8</v>
      </c>
      <c r="D139" s="1"/>
      <c r="E139" s="67" t="s">
        <v>106</v>
      </c>
      <c r="F139" s="1"/>
      <c r="G139" s="68" t="s">
        <v>95</v>
      </c>
      <c r="H139" s="69">
        <f>J79+J84+J89+J94+J99+J104+J109+J114+J119+J124+J129+J134</f>
        <v>0</v>
      </c>
      <c r="I139" s="68" t="s">
        <v>96</v>
      </c>
      <c r="J139" s="70">
        <f>(L139-H139)</f>
        <v>0</v>
      </c>
      <c r="K139" s="68" t="s">
        <v>97</v>
      </c>
      <c r="L139" s="71">
        <f>ROUND((J79+J84+J89+J94+J99+J104+J109+J114+J119+J124+J129+J134)*1.21,2)</f>
        <v>0</v>
      </c>
      <c r="M139" s="13"/>
      <c r="N139" s="2"/>
      <c r="O139" s="2"/>
      <c r="P139" s="2"/>
      <c r="Q139" s="41">
        <f>0+Q79+Q84+Q89+Q94+Q99+Q104+Q109+Q114+Q119+Q124+Q129+Q134</f>
        <v>0</v>
      </c>
      <c r="R139" s="9">
        <f>0+R79+R84+R89+R94+R99+R104+R109+R114+R119+R124+R129+R134</f>
        <v>0</v>
      </c>
      <c r="S139" s="72">
        <f>Q139*(1+J139)+R139</f>
        <v>0</v>
      </c>
    </row>
    <row r="140" thickTop="1" thickBot="1" ht="25" customHeight="1">
      <c r="A140" s="10"/>
      <c r="B140" s="73"/>
      <c r="C140" s="73"/>
      <c r="D140" s="73"/>
      <c r="E140" s="73"/>
      <c r="F140" s="73"/>
      <c r="G140" s="74" t="s">
        <v>98</v>
      </c>
      <c r="H140" s="75">
        <f>0+J79+J84+J89+J94+J99+J104+J109+J114+J119+J124+J129+J134</f>
        <v>0</v>
      </c>
      <c r="I140" s="74" t="s">
        <v>99</v>
      </c>
      <c r="J140" s="76">
        <f>0+J139</f>
        <v>0</v>
      </c>
      <c r="K140" s="74" t="s">
        <v>100</v>
      </c>
      <c r="L140" s="77">
        <f>0+L139</f>
        <v>0</v>
      </c>
      <c r="M140" s="13"/>
      <c r="N140" s="2"/>
      <c r="O140" s="2"/>
      <c r="P140" s="2"/>
      <c r="Q140" s="2"/>
    </row>
    <row r="141" ht="40" customHeight="1">
      <c r="A141" s="10"/>
      <c r="B141" s="82" t="s">
        <v>319</v>
      </c>
      <c r="C141" s="1"/>
      <c r="D141" s="1"/>
      <c r="E141" s="1"/>
      <c r="F141" s="1"/>
      <c r="G141" s="1"/>
      <c r="H141" s="48"/>
      <c r="I141" s="1"/>
      <c r="J141" s="48"/>
      <c r="K141" s="1"/>
      <c r="L141" s="1"/>
      <c r="M141" s="13"/>
      <c r="N141" s="2"/>
      <c r="O141" s="2"/>
      <c r="P141" s="2"/>
      <c r="Q141" s="2"/>
    </row>
    <row r="142">
      <c r="A142" s="10"/>
      <c r="B142" s="49">
        <v>21</v>
      </c>
      <c r="C142" s="50" t="s">
        <v>574</v>
      </c>
      <c r="D142" s="50" t="s">
        <v>7</v>
      </c>
      <c r="E142" s="50" t="s">
        <v>575</v>
      </c>
      <c r="F142" s="50" t="s">
        <v>7</v>
      </c>
      <c r="G142" s="51" t="s">
        <v>163</v>
      </c>
      <c r="H142" s="52">
        <v>0.5</v>
      </c>
      <c r="I142" s="53">
        <v>0</v>
      </c>
      <c r="J142" s="54">
        <f>ROUND(H142*I142,2)</f>
        <v>0</v>
      </c>
      <c r="K142" s="55">
        <v>0.20999999999999999</v>
      </c>
      <c r="L142" s="56">
        <f>ROUND(J142*1.21,2)</f>
        <v>0</v>
      </c>
      <c r="M142" s="13"/>
      <c r="N142" s="2"/>
      <c r="O142" s="2"/>
      <c r="P142" s="2"/>
      <c r="Q142" s="41">
        <f>IF(ISNUMBER(K142),IF(H142&gt;0,IF(I142&gt;0,J142,0),0),0)</f>
        <v>0</v>
      </c>
      <c r="R142" s="9">
        <f>IF(ISNUMBER(K142)=FALSE,J142,0)</f>
        <v>0</v>
      </c>
    </row>
    <row r="143" ht="26.4">
      <c r="A143" s="10"/>
      <c r="B143" s="57" t="s">
        <v>58</v>
      </c>
      <c r="C143" s="1"/>
      <c r="D143" s="1"/>
      <c r="E143" s="58" t="s">
        <v>576</v>
      </c>
      <c r="F143" s="1"/>
      <c r="G143" s="1"/>
      <c r="H143" s="48"/>
      <c r="I143" s="1"/>
      <c r="J143" s="48"/>
      <c r="K143" s="1"/>
      <c r="L143" s="1"/>
      <c r="M143" s="13"/>
      <c r="N143" s="2"/>
      <c r="O143" s="2"/>
      <c r="P143" s="2"/>
      <c r="Q143" s="2"/>
    </row>
    <row r="144" ht="26.4">
      <c r="A144" s="10"/>
      <c r="B144" s="57" t="s">
        <v>60</v>
      </c>
      <c r="C144" s="1"/>
      <c r="D144" s="1"/>
      <c r="E144" s="58" t="s">
        <v>577</v>
      </c>
      <c r="F144" s="1"/>
      <c r="G144" s="1"/>
      <c r="H144" s="48"/>
      <c r="I144" s="1"/>
      <c r="J144" s="48"/>
      <c r="K144" s="1"/>
      <c r="L144" s="1"/>
      <c r="M144" s="13"/>
      <c r="N144" s="2"/>
      <c r="O144" s="2"/>
      <c r="P144" s="2"/>
      <c r="Q144" s="2"/>
    </row>
    <row r="145" ht="79.2">
      <c r="A145" s="10"/>
      <c r="B145" s="57" t="s">
        <v>62</v>
      </c>
      <c r="C145" s="1"/>
      <c r="D145" s="1"/>
      <c r="E145" s="58" t="s">
        <v>578</v>
      </c>
      <c r="F145" s="1"/>
      <c r="G145" s="1"/>
      <c r="H145" s="48"/>
      <c r="I145" s="1"/>
      <c r="J145" s="48"/>
      <c r="K145" s="1"/>
      <c r="L145" s="1"/>
      <c r="M145" s="13"/>
      <c r="N145" s="2"/>
      <c r="O145" s="2"/>
      <c r="P145" s="2"/>
      <c r="Q145" s="2"/>
    </row>
    <row r="146" thickBot="1" ht="13.95">
      <c r="A146" s="10"/>
      <c r="B146" s="59" t="s">
        <v>64</v>
      </c>
      <c r="C146" s="30"/>
      <c r="D146" s="30"/>
      <c r="E146" s="60" t="s">
        <v>65</v>
      </c>
      <c r="F146" s="30"/>
      <c r="G146" s="30"/>
      <c r="H146" s="61"/>
      <c r="I146" s="30"/>
      <c r="J146" s="61"/>
      <c r="K146" s="30"/>
      <c r="L146" s="30"/>
      <c r="M146" s="13"/>
      <c r="N146" s="2"/>
      <c r="O146" s="2"/>
      <c r="P146" s="2"/>
      <c r="Q146" s="2"/>
    </row>
    <row r="147" thickTop="1" thickBot="1" ht="25" customHeight="1">
      <c r="A147" s="10"/>
      <c r="B147" s="1"/>
      <c r="C147" s="67">
        <v>9</v>
      </c>
      <c r="D147" s="1"/>
      <c r="E147" s="67" t="s">
        <v>107</v>
      </c>
      <c r="F147" s="1"/>
      <c r="G147" s="68" t="s">
        <v>95</v>
      </c>
      <c r="H147" s="69">
        <f>0+J142</f>
        <v>0</v>
      </c>
      <c r="I147" s="68" t="s">
        <v>96</v>
      </c>
      <c r="J147" s="70">
        <f>(L147-H147)</f>
        <v>0</v>
      </c>
      <c r="K147" s="68" t="s">
        <v>97</v>
      </c>
      <c r="L147" s="71">
        <f>ROUND((0+J142)*1.21,2)</f>
        <v>0</v>
      </c>
      <c r="M147" s="13"/>
      <c r="N147" s="2"/>
      <c r="O147" s="2"/>
      <c r="P147" s="2"/>
      <c r="Q147" s="41">
        <f>0+Q142</f>
        <v>0</v>
      </c>
      <c r="R147" s="9">
        <f>0+R142</f>
        <v>0</v>
      </c>
      <c r="S147" s="72">
        <f>Q147*(1+J147)+R147</f>
        <v>0</v>
      </c>
    </row>
    <row r="148" thickTop="1" thickBot="1" ht="25" customHeight="1">
      <c r="A148" s="10"/>
      <c r="B148" s="73"/>
      <c r="C148" s="73"/>
      <c r="D148" s="73"/>
      <c r="E148" s="73"/>
      <c r="F148" s="73"/>
      <c r="G148" s="74" t="s">
        <v>98</v>
      </c>
      <c r="H148" s="75">
        <f>0+J142</f>
        <v>0</v>
      </c>
      <c r="I148" s="74" t="s">
        <v>99</v>
      </c>
      <c r="J148" s="76">
        <f>0+J147</f>
        <v>0</v>
      </c>
      <c r="K148" s="74" t="s">
        <v>100</v>
      </c>
      <c r="L148" s="77">
        <f>0+L147</f>
        <v>0</v>
      </c>
      <c r="M148" s="13"/>
      <c r="N148" s="2"/>
      <c r="O148" s="2"/>
      <c r="P148" s="2"/>
      <c r="Q148" s="2"/>
    </row>
    <row r="149">
      <c r="A149" s="14"/>
      <c r="B149" s="4"/>
      <c r="C149" s="4"/>
      <c r="D149" s="4"/>
      <c r="E149" s="4"/>
      <c r="F149" s="4"/>
      <c r="G149" s="4"/>
      <c r="H149" s="78"/>
      <c r="I149" s="4"/>
      <c r="J149" s="78"/>
      <c r="K149" s="4"/>
      <c r="L149" s="4"/>
      <c r="M149" s="15"/>
      <c r="N149" s="2"/>
      <c r="O149" s="2"/>
      <c r="P149" s="2"/>
      <c r="Q149" s="2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"/>
      <c r="O150" s="2"/>
      <c r="P150" s="2"/>
      <c r="Q150" s="2"/>
    </row>
  </sheetData>
  <mergeCells count="107">
    <mergeCell ref="B42:L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70:L7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3:D23"/>
    <mergeCell ref="B24:D24"/>
    <mergeCell ref="B72:D72"/>
    <mergeCell ref="B73:D73"/>
    <mergeCell ref="B74:D74"/>
    <mergeCell ref="B75:D75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78:L7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3:D143"/>
    <mergeCell ref="B144:D144"/>
    <mergeCell ref="B145:D145"/>
    <mergeCell ref="B146:D146"/>
    <mergeCell ref="B141:L141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Kadlec Rostislav</cp:lastModifiedBy>
  <dcterms:modified xsi:type="dcterms:W3CDTF">2025-11-21T09:56:20Z</dcterms:modified>
</cp:coreProperties>
</file>